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D:\HOME OFFICE\PREGÃO LIMPEZA 2022\"/>
    </mc:Choice>
  </mc:AlternateContent>
  <xr:revisionPtr revIDLastSave="0" documentId="8_{F0C1F117-4FFF-40D2-A7AB-5887432F8BED}" xr6:coauthVersionLast="47" xr6:coauthVersionMax="47" xr10:uidLastSave="{00000000-0000-0000-0000-000000000000}"/>
  <bookViews>
    <workbookView xWindow="-110" yWindow="-110" windowWidth="19420" windowHeight="10420" tabRatio="878" xr2:uid="{00000000-000D-0000-FFFF-FFFF00000000}"/>
  </bookViews>
  <sheets>
    <sheet name="ORIENTAÇÕES" sheetId="6" r:id="rId1"/>
    <sheet name="SERVENTE" sheetId="1" r:id="rId2"/>
    <sheet name="LIMPADOR DE VIDROS" sheetId="11" r:id="rId3"/>
    <sheet name="UNIFORMES" sheetId="3" r:id="rId4"/>
    <sheet name="TIPOS DE ÁREAS" sheetId="9" r:id="rId5"/>
    <sheet name="PREÇO POR M2" sheetId="10" r:id="rId6"/>
    <sheet name="RESUMO PROPOSTA" sheetId="4" r:id="rId7"/>
    <sheet name="_x0009__x0009__x0009__x0009__x0009__x0009__x0009__x0009__x0009__x0009__x0009__x0009_" sheetId="8" r:id="rId8"/>
  </sheets>
  <definedNames>
    <definedName name="_xlnm.Print_Area" localSheetId="0">ORIENTAÇÕES!$A$1:$O$26</definedName>
    <definedName name="_xlnm.Print_Area" localSheetId="5">'PREÇO POR M2'!$A$1:$F$12</definedName>
    <definedName name="_xlnm.Print_Area" localSheetId="4">'TIPOS DE ÁREAS'!$A$1:$J$21</definedName>
    <definedName name="_xlnm.Print_Area" localSheetId="3">UNIFORMES!$A$1:$F$12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9" l="1"/>
  <c r="H11" i="9"/>
  <c r="E4" i="10"/>
  <c r="E8" i="10"/>
  <c r="F17" i="11" l="1"/>
  <c r="F17" i="1" l="1"/>
  <c r="F39" i="1" s="1"/>
  <c r="F38" i="1"/>
  <c r="J11" i="9"/>
  <c r="F43" i="11"/>
  <c r="E6" i="10"/>
  <c r="E9" i="10"/>
  <c r="J12" i="9"/>
  <c r="E76" i="11"/>
  <c r="E80" i="11" s="1"/>
  <c r="E66" i="11"/>
  <c r="E53" i="11"/>
  <c r="F38" i="11"/>
  <c r="E36" i="11"/>
  <c r="E55" i="11" s="1"/>
  <c r="E23" i="11"/>
  <c r="E22" i="11"/>
  <c r="F19" i="11"/>
  <c r="E24" i="11" l="1"/>
  <c r="F53" i="11"/>
  <c r="F39" i="11"/>
  <c r="F45" i="11" s="1"/>
  <c r="F49" i="11" s="1"/>
  <c r="F55" i="11"/>
  <c r="E57" i="11"/>
  <c r="F63" i="11"/>
  <c r="F34" i="11"/>
  <c r="F56" i="11"/>
  <c r="F28" i="11"/>
  <c r="E82" i="11"/>
  <c r="F62" i="11"/>
  <c r="F54" i="11"/>
  <c r="F33" i="11"/>
  <c r="F64" i="11"/>
  <c r="F35" i="11"/>
  <c r="F61" i="11"/>
  <c r="F32" i="11"/>
  <c r="F60" i="11"/>
  <c r="F31" i="11"/>
  <c r="F52" i="11"/>
  <c r="F30" i="11"/>
  <c r="F29" i="11"/>
  <c r="F22" i="11"/>
  <c r="F23" i="11"/>
  <c r="E67" i="11"/>
  <c r="E68" i="11" s="1"/>
  <c r="E25" i="11"/>
  <c r="F25" i="11" s="1"/>
  <c r="E13" i="9"/>
  <c r="F43" i="1"/>
  <c r="J9" i="9"/>
  <c r="F17" i="9"/>
  <c r="J6" i="9"/>
  <c r="D9" i="3"/>
  <c r="F9" i="3" s="1"/>
  <c r="D8" i="3"/>
  <c r="F8" i="3" s="1"/>
  <c r="D7" i="3"/>
  <c r="F7" i="3" s="1"/>
  <c r="D6" i="3"/>
  <c r="F6" i="3" s="1"/>
  <c r="D5" i="3"/>
  <c r="F5" i="3" s="1"/>
  <c r="D4" i="3"/>
  <c r="F4" i="3" s="1"/>
  <c r="F19" i="1"/>
  <c r="F30" i="1" s="1"/>
  <c r="E22" i="1"/>
  <c r="E23" i="1"/>
  <c r="E36" i="1"/>
  <c r="E55" i="1" s="1"/>
  <c r="E53" i="1"/>
  <c r="E66" i="1"/>
  <c r="E76" i="1"/>
  <c r="E80" i="1" s="1"/>
  <c r="F10" i="3" l="1"/>
  <c r="F57" i="11"/>
  <c r="E84" i="11" s="1"/>
  <c r="F24" i="11"/>
  <c r="F26" i="11" s="1"/>
  <c r="F47" i="11" s="1"/>
  <c r="F66" i="11"/>
  <c r="E26" i="11"/>
  <c r="F36" i="11"/>
  <c r="F48" i="11" s="1"/>
  <c r="E57" i="1"/>
  <c r="E24" i="1"/>
  <c r="E25" i="1" s="1"/>
  <c r="F45" i="1"/>
  <c r="F49" i="1" s="1"/>
  <c r="E67" i="1"/>
  <c r="E68" i="1" s="1"/>
  <c r="F23" i="1"/>
  <c r="F28" i="1"/>
  <c r="F60" i="1"/>
  <c r="F56" i="1"/>
  <c r="F22" i="1"/>
  <c r="F31" i="1"/>
  <c r="F32" i="1"/>
  <c r="F54" i="1"/>
  <c r="F61" i="1"/>
  <c r="F64" i="1"/>
  <c r="F52" i="1"/>
  <c r="F53" i="1"/>
  <c r="E82" i="1"/>
  <c r="F33" i="1"/>
  <c r="F35" i="1"/>
  <c r="F55" i="1"/>
  <c r="F29" i="1"/>
  <c r="F34" i="1"/>
  <c r="F62" i="1"/>
  <c r="F63" i="1"/>
  <c r="F16" i="9"/>
  <c r="F18" i="9" s="1"/>
  <c r="F70" i="11" l="1"/>
  <c r="F70" i="1"/>
  <c r="F67" i="11"/>
  <c r="F68" i="11" s="1"/>
  <c r="E85" i="11" s="1"/>
  <c r="F50" i="11"/>
  <c r="E26" i="1"/>
  <c r="F25" i="1"/>
  <c r="F24" i="1"/>
  <c r="F57" i="1"/>
  <c r="E84" i="1" s="1"/>
  <c r="F66" i="1"/>
  <c r="F67" i="1" s="1"/>
  <c r="F68" i="1" s="1"/>
  <c r="E85" i="1" s="1"/>
  <c r="F36" i="1"/>
  <c r="F48" i="1" s="1"/>
  <c r="E83" i="11" l="1"/>
  <c r="F71" i="11"/>
  <c r="F72" i="11" s="1"/>
  <c r="E86" i="11" s="1"/>
  <c r="F26" i="1"/>
  <c r="F47" i="1" s="1"/>
  <c r="F50" i="1" s="1"/>
  <c r="E83" i="1" s="1"/>
  <c r="E87" i="11" l="1"/>
  <c r="F71" i="1"/>
  <c r="F72" i="1" s="1"/>
  <c r="E86" i="1" s="1"/>
  <c r="E87" i="1" s="1"/>
  <c r="F74" i="1" s="1"/>
  <c r="F74" i="11" l="1"/>
  <c r="F75" i="1"/>
  <c r="F76" i="1" s="1"/>
  <c r="F80" i="1" s="1"/>
  <c r="E88" i="1" s="1"/>
  <c r="F89" i="1" s="1"/>
  <c r="F75" i="11" l="1"/>
  <c r="D4" i="10"/>
  <c r="F4" i="10" s="1"/>
  <c r="D6" i="10"/>
  <c r="F6" i="10" s="1"/>
  <c r="F76" i="11" l="1"/>
  <c r="F80" i="11" s="1"/>
  <c r="E88" i="11" s="1"/>
  <c r="F89" i="11" s="1"/>
  <c r="D8" i="10" l="1"/>
  <c r="F8" i="10" s="1"/>
  <c r="D9" i="10"/>
  <c r="F9" i="10" s="1"/>
  <c r="F10" i="10" l="1"/>
  <c r="D5" i="4" s="1"/>
  <c r="D6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38" authorId="0" shapeId="0" xr:uid="{00000000-0006-0000-0100-000001000000}">
      <text>
        <r>
          <rPr>
            <sz val="10"/>
            <color indexed="8"/>
            <rFont val="Tahoma"/>
            <family val="2"/>
          </rPr>
          <t xml:space="preserve">valor do benefício
</t>
        </r>
      </text>
    </comment>
    <comment ref="E38" authorId="0" shapeId="0" xr:uid="{00000000-0006-0000-0100-000002000000}">
      <text>
        <r>
          <rPr>
            <sz val="9"/>
            <color indexed="8"/>
            <rFont val="Tahoma"/>
            <family val="2"/>
          </rPr>
          <t xml:space="preserve">desconto do empregado (R$)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38" authorId="0" shapeId="0" xr:uid="{68898F04-37EC-4F68-B201-6CF8F3783017}">
      <text>
        <r>
          <rPr>
            <sz val="10"/>
            <color indexed="8"/>
            <rFont val="Tahoma"/>
            <family val="2"/>
          </rPr>
          <t xml:space="preserve">valor do benefício
</t>
        </r>
      </text>
    </comment>
    <comment ref="E38" authorId="0" shapeId="0" xr:uid="{231D29BA-CB06-4C82-B26E-6DCB2D5B9FA5}">
      <text>
        <r>
          <rPr>
            <sz val="9"/>
            <color indexed="8"/>
            <rFont val="Tahoma"/>
            <family val="2"/>
          </rPr>
          <t xml:space="preserve">desconto do empregado (R$)
</t>
        </r>
      </text>
    </comment>
  </commentList>
</comments>
</file>

<file path=xl/sharedStrings.xml><?xml version="1.0" encoding="utf-8"?>
<sst xmlns="http://schemas.openxmlformats.org/spreadsheetml/2006/main" count="418" uniqueCount="197">
  <si>
    <t xml:space="preserve">PLANILHA DE CUSTOS E FORMAÇÃO DE PREÇOS - ORIENTAÇÕES </t>
  </si>
  <si>
    <r>
      <rPr>
        <b/>
        <sz val="10"/>
        <rFont val="Century Gothic"/>
        <family val="2"/>
      </rPr>
      <t>1.</t>
    </r>
    <r>
      <rPr>
        <sz val="10"/>
        <rFont val="Century Gothic"/>
        <family val="2"/>
      </rPr>
      <t xml:space="preserve"> Apenas os campos em verde podem ser editados; NÃO É PERMITIDO alterar qualquer outro campo.</t>
    </r>
  </si>
  <si>
    <r>
      <rPr>
        <b/>
        <sz val="10"/>
        <rFont val="Century Gothic"/>
        <family val="2"/>
      </rPr>
      <t>2</t>
    </r>
    <r>
      <rPr>
        <sz val="10"/>
        <rFont val="Century Gothic"/>
        <family val="2"/>
      </rPr>
      <t>. Foram elaboradas planilhas para cada tipo de posto (servente, limpador de vidros, encarregado).</t>
    </r>
  </si>
  <si>
    <r>
      <rPr>
        <b/>
        <sz val="10"/>
        <rFont val="Century Gothic"/>
        <family val="2"/>
      </rPr>
      <t>3.</t>
    </r>
    <r>
      <rPr>
        <sz val="10"/>
        <rFont val="Century Gothic"/>
        <family val="2"/>
      </rPr>
      <t xml:space="preserve"> Foram considerados 22 dias trabalhados, de acordo com o Caderno Técnico de Limpeza da SEGES/Ministério da Economia  </t>
    </r>
  </si>
  <si>
    <t>4. Submódulo 2.2. - Os percentuais dos encargos previdenciários, do FGTS e das demais contribuições são aqueles estabelecidos pela legislação vigente, incidentes sobre o valor da remuneração; as licitantes deverão adequar os percentuais de acordo com seu Regime Tributário e apresentar respectiva comprovação, conforme estabelecido no Edital.</t>
  </si>
  <si>
    <r>
      <rPr>
        <b/>
        <sz val="10"/>
        <rFont val="Century Gothic"/>
        <family val="2"/>
      </rPr>
      <t xml:space="preserve">5. </t>
    </r>
    <r>
      <rPr>
        <sz val="10"/>
        <rFont val="Century Gothic"/>
        <family val="2"/>
      </rPr>
      <t xml:space="preserve">Submódulo 2.2 Item G - A licitante deverá comprovar o percentual adotado, mediante envio de consulta FapWEB. </t>
    </r>
  </si>
  <si>
    <r>
      <rPr>
        <b/>
        <sz val="10"/>
        <rFont val="Century Gothic"/>
        <family val="2"/>
      </rPr>
      <t>6</t>
    </r>
    <r>
      <rPr>
        <sz val="10"/>
        <rFont val="Century Gothic"/>
        <family val="2"/>
      </rPr>
      <t>. Módulo 3 Itens A e C - Em consonância ao Acórdão TCU nº 1.186/2017 - Plenário, a parcela mensal a título de aviso prévio trabalhado será no percentual máximo de 1,94% no primeiro ano de contratação, sendo necessário apresentar justificativa e memória de cálculo se a licitante optar por utilizar percentual inferior. Em caso de prorrogação contratual, os percentuais das parcela mensais a título de aviso prévio trabalhado e de aviso prévio indenizado corresponderão ao equivalente a três dias a mais trabalhado por ano, conforme a Lei nº 12.506/2011, exceto se tiver ocorrido desligamento de colaboradores ao longo do ano anterior;</t>
    </r>
  </si>
  <si>
    <r>
      <rPr>
        <b/>
        <sz val="10"/>
        <rFont val="Century Gothic"/>
        <family val="2"/>
      </rPr>
      <t>7.</t>
    </r>
    <r>
      <rPr>
        <sz val="10"/>
        <rFont val="Century Gothic"/>
        <family val="2"/>
      </rPr>
      <t xml:space="preserve"> Módulo 5 Item A - Valores mensais por colaborador; NÃO EDITAR O CAMPO, a atualização é automática a partir da aba UNIFORMES.</t>
    </r>
  </si>
  <si>
    <r>
      <rPr>
        <b/>
        <sz val="10"/>
        <rFont val="Century Gothic"/>
        <family val="2"/>
      </rPr>
      <t>8.</t>
    </r>
    <r>
      <rPr>
        <sz val="10"/>
        <rFont val="Century Gothic"/>
        <family val="2"/>
      </rPr>
      <t xml:space="preserve"> Módulo 5 Item B - O valor referente a materiais de limpeza foi estimado considerando-se 12% da soma de todos os itens de custo para cada cargo de Servente e subtraindo-se 9,25% referente ao COFINS, conforme metodologia descrita no Caderno Técnico de Limpeza da SEGES/Ministério da Economia.</t>
    </r>
  </si>
  <si>
    <r>
      <rPr>
        <b/>
        <sz val="10"/>
        <rFont val="Century Gothic"/>
        <family val="2"/>
      </rPr>
      <t xml:space="preserve">9. </t>
    </r>
    <r>
      <rPr>
        <sz val="10"/>
        <rFont val="Century Gothic"/>
        <family val="2"/>
      </rPr>
      <t xml:space="preserve">Os materiais de higiene (papel higiênico, papel toalha, sabonete líquido, saco para descarte de absorvente, protetor de assento e respecitvos </t>
    </r>
    <r>
      <rPr>
        <i/>
        <sz val="10"/>
        <rFont val="Century Gothic"/>
        <family val="2"/>
      </rPr>
      <t>displays)</t>
    </r>
    <r>
      <rPr>
        <sz val="10"/>
        <rFont val="Century Gothic"/>
        <family val="2"/>
      </rPr>
      <t xml:space="preserve"> serão licitados à parte, por Sistema de Registro de Preços </t>
    </r>
  </si>
  <si>
    <r>
      <t xml:space="preserve">10. </t>
    </r>
    <r>
      <rPr>
        <sz val="10"/>
        <rFont val="Century Gothic"/>
        <family val="2"/>
      </rPr>
      <t xml:space="preserve">Módulo 6 Item C - as licitantes deverão adequar os percentuais a seu Regime Tributário e apresentar respectiva comprovação, conforme </t>
    </r>
  </si>
  <si>
    <t xml:space="preserve">estabelecido no Edital. </t>
  </si>
  <si>
    <r>
      <rPr>
        <b/>
        <sz val="10"/>
        <rFont val="Century Gothic"/>
        <family val="2"/>
      </rPr>
      <t>11.</t>
    </r>
    <r>
      <rPr>
        <sz val="10"/>
        <rFont val="Century Gothic"/>
        <family val="2"/>
      </rPr>
      <t xml:space="preserve"> Os valores destinados ao pagamento de férias, 13º (décimo terceiro) salário e verbas rescisórias aos trabalhadores da Contratada serão depositados mensalmente pela Administração em Conta-DepósitoVinculada - bloqueada para movimentação, conforme Anexo XII da IN SEGES/MPDG nº 05/2017. </t>
    </r>
  </si>
  <si>
    <r>
      <t xml:space="preserve">12. </t>
    </r>
    <r>
      <rPr>
        <sz val="10"/>
        <rFont val="Century Gothic"/>
        <family val="2"/>
      </rPr>
      <t xml:space="preserve">Observar o que estabelece o Edital quanto a rubricas cuja inclusão na Planilha de Custos e Formação de Preços é vedada à proponente. </t>
    </r>
  </si>
  <si>
    <r>
      <t xml:space="preserve">13. </t>
    </r>
    <r>
      <rPr>
        <sz val="10"/>
        <rFont val="Century Gothic"/>
        <family val="2"/>
      </rPr>
      <t>Poderão ser solicitadas outras comprovações, caso necessário.</t>
    </r>
  </si>
  <si>
    <r>
      <rPr>
        <b/>
        <sz val="10"/>
        <rFont val="Century Gothic"/>
        <family val="2"/>
      </rPr>
      <t>14.</t>
    </r>
    <r>
      <rPr>
        <sz val="10"/>
        <rFont val="Century Gothic"/>
        <family val="2"/>
      </rPr>
      <t xml:space="preserve"> Os cálculos foram baseados em estudos e levantamentos em várias fontes de consultas, dentre elas:</t>
    </r>
  </si>
  <si>
    <t>Lei nº 8.666/1993 - Lei de Licitações e Contratos</t>
  </si>
  <si>
    <t xml:space="preserve">Convenção Coletiva de Trabalho SEAC/SP X SIEMACO/CAMPINAS 2022/2023, registrada no MTE em 15/02/2022 sob o nº SP001335/2022 </t>
  </si>
  <si>
    <t>Decreto Municipal nº 21.867, de 29 de dezembro de 2021 - reajuste da tarifa do transporte público no município de Campinas</t>
  </si>
  <si>
    <t xml:space="preserve">Lei Municipal nº 12.392/2005 - Dispõe sobre o imposto sobre serviços de qualquer natureza e dá outras providências </t>
  </si>
  <si>
    <t>IN SEGES/MPDG nº 05/2017 - regras e diretrizes para contratação de serviços sob o regime de execução indireta</t>
  </si>
  <si>
    <t>IN SEGES/MPDG nº 07/2018 - altera a IN SEGES/MPDG nº 05/2017</t>
  </si>
  <si>
    <t>IN SEGES/ME nº 49/2020 - altera a IN SEGES/MPDG nº 05/2017</t>
  </si>
  <si>
    <t>IN SEGES/ME nº 73/2020 - procedimentos para pesquisa de preços para aquisição de bens e contratação de serviços</t>
  </si>
  <si>
    <t xml:space="preserve">Levantamento de Pregões Eletrônicos similares de outros órgãos públicos federais </t>
  </si>
  <si>
    <t>Jurisprudências TRT e Súmulas TST</t>
  </si>
  <si>
    <t>Lei nº 13.467/2017 - reforma trabalhista</t>
  </si>
  <si>
    <t>Lei nº 13.932/2019 - extinção da Contribuição Social de 10% sobre o FGTS</t>
  </si>
  <si>
    <t>Demais orientações e/ou comunicados SEGES/ME</t>
  </si>
  <si>
    <t xml:space="preserve">Discriminação dos Serviços </t>
  </si>
  <si>
    <t>Data de apresentação da proposta(dia/mês/ano)</t>
  </si>
  <si>
    <t>Municipio/ UF</t>
  </si>
  <si>
    <t>Campinas/SP</t>
  </si>
  <si>
    <t>Ano do acordo coletivo, convenção coletiva ou sentença normativa em  dissidio coletivo.</t>
  </si>
  <si>
    <t>2022/2023</t>
  </si>
  <si>
    <t>Número de Registro no ME</t>
  </si>
  <si>
    <t xml:space="preserve">SP001335/2022 </t>
  </si>
  <si>
    <t>Numero de meses de execução contratual.</t>
  </si>
  <si>
    <t>Mão de obra vinculada à execução contratual</t>
  </si>
  <si>
    <t>Dados complementares para composição dos custos referente à mão de obra</t>
  </si>
  <si>
    <t xml:space="preserve">Tipo de serviço </t>
  </si>
  <si>
    <t>SERVENTE</t>
  </si>
  <si>
    <t>Classificação Brasileira de Ocupações (CBO)</t>
  </si>
  <si>
    <t>5143-20</t>
  </si>
  <si>
    <t>Salário Normativo da Categoria Profissional</t>
  </si>
  <si>
    <t>Sindicato da Categoria Profissional</t>
  </si>
  <si>
    <t xml:space="preserve">Data base da categoria </t>
  </si>
  <si>
    <t>01 DE JANEIRO</t>
  </si>
  <si>
    <t xml:space="preserve">MÓDULO 1  - COMPOSIÇÃO DA REMUNERAÇÃO </t>
  </si>
  <si>
    <t>A</t>
  </si>
  <si>
    <t>SALÁRIO BASE</t>
  </si>
  <si>
    <t>TOTAL</t>
  </si>
  <si>
    <t>MÓDULO 2 - ENCARGOS E BENEFÍCIOS ANUAIS, MENSAIS E DIÁRIOS</t>
  </si>
  <si>
    <t>SUBMÓDULO 2.1: 13º SALÁRIO E ADICIONAL DE FÉRIAS</t>
  </si>
  <si>
    <t>%</t>
  </si>
  <si>
    <t>13º SALÁRIO</t>
  </si>
  <si>
    <t>B</t>
  </si>
  <si>
    <t>ADICIONAL DE FÉRIAS</t>
  </si>
  <si>
    <t xml:space="preserve">SUBTOTAL </t>
  </si>
  <si>
    <t>C</t>
  </si>
  <si>
    <t xml:space="preserve">Incidência do Submodulo 2.2 sobre o módulo 2.1 </t>
  </si>
  <si>
    <t>TOTAL SUBMODULO 2.1</t>
  </si>
  <si>
    <t>SUBMÓDULO 2.2: GPS, FGTS E OUTRAS CONTRIBUIÇÕES</t>
  </si>
  <si>
    <t>INSS</t>
  </si>
  <si>
    <t>SESI/SESC</t>
  </si>
  <si>
    <t>SENAI/SENAC</t>
  </si>
  <si>
    <t>D</t>
  </si>
  <si>
    <t>INCRA</t>
  </si>
  <si>
    <t>E</t>
  </si>
  <si>
    <t>SÁLARIO EDUCAÇÃO</t>
  </si>
  <si>
    <t>F</t>
  </si>
  <si>
    <t>FGTS</t>
  </si>
  <si>
    <t>G</t>
  </si>
  <si>
    <t>GILRAT/FAP</t>
  </si>
  <si>
    <t>Caderno Técnico de Limpeza para o Estado de São Paulo SEGES/ME</t>
  </si>
  <si>
    <t>H</t>
  </si>
  <si>
    <t>SEBRAE</t>
  </si>
  <si>
    <t>TOTAL SUBMODULO 2.2</t>
  </si>
  <si>
    <t>SUBMÓDULO 2.3: BENEFÍCIOS MENSAIS E DIÁRIOS</t>
  </si>
  <si>
    <t xml:space="preserve">AUXÍLIO ALIMENTAÇÃO </t>
  </si>
  <si>
    <t>VALE TRANSPORTE</t>
  </si>
  <si>
    <t>CESTA BÁSICA</t>
  </si>
  <si>
    <t>SISTEMA DE PROTEÇÃO SOCIAL</t>
  </si>
  <si>
    <t xml:space="preserve">BENEFÍCIO SOCIAL SINDICAL </t>
  </si>
  <si>
    <t>DIA DO TRABALHADOR EM ASSEIO E CONSERVAÇÃO</t>
  </si>
  <si>
    <t>OUTROS (ESPECIFICAR)</t>
  </si>
  <si>
    <t>TOTAL SUBMODULO 2.3</t>
  </si>
  <si>
    <t>QUADRO RESUMO DO MÓDULO 2</t>
  </si>
  <si>
    <t>2.1</t>
  </si>
  <si>
    <t>13º SALÁRIO E ADICIONAL DE FÉRIAS</t>
  </si>
  <si>
    <t>2.2</t>
  </si>
  <si>
    <t>GPS, FGTS E OUTRAS CONTRIBUIÇÕES</t>
  </si>
  <si>
    <t>2.3</t>
  </si>
  <si>
    <t>BENEFÍCIOS MENSAIS E DIÁRIOS</t>
  </si>
  <si>
    <t>TOTAL MÓDULO 2</t>
  </si>
  <si>
    <t>MÓDULO 3 - PROVISÃO PARA RESCISÃO</t>
  </si>
  <si>
    <t>AVISO PRÉVIO INDENIZADO</t>
  </si>
  <si>
    <t>Nota Técnica CISET 02/2018</t>
  </si>
  <si>
    <t>INCIDÊNCIA FGTS SOBRE AVISO PRÉVIO INDENIZADO</t>
  </si>
  <si>
    <t>AVISO PRÉVIO TRABALHADO</t>
  </si>
  <si>
    <t>Nota Técnica CISET 02/2018 , Acórdãos TCU 3006/2010P e 1686/2013</t>
  </si>
  <si>
    <t>INCIDÊNCIA DOS ENCARGOS DO SUBMODULO 2.2 SOBRE AVISO PRÉVIO TRABALHADO</t>
  </si>
  <si>
    <t xml:space="preserve">MULTA DO FGTS SOBRE AVISO PRÉVIO TRABALHADO E INDENIZADO </t>
  </si>
  <si>
    <t>IN MPDG 05/2017 - Lei nº 13.932, de 11 de dezembro de 2019</t>
  </si>
  <si>
    <t>TOTAL MÓDULO 3</t>
  </si>
  <si>
    <t>MÓDULO 4 - CUSTO DE REPOSIÇÃO DO PROFISSIONAL AUSENTE</t>
  </si>
  <si>
    <t>SUBMÓDULO 4.1: SUBSTITUTO NAS AUSÊNCIAS LEGAIS</t>
  </si>
  <si>
    <t>SUBSTITUTO NA COBERTURA DE FÉRIAS</t>
  </si>
  <si>
    <t>SUBSTITUTO NA COBERTURA DE LICENÇA PATERNIDADE</t>
  </si>
  <si>
    <t>SUBSTITUTO NA COBERTURA DE AUSÊNCIAS LEGAIS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</si>
  <si>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</si>
  <si>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</si>
  <si>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</si>
  <si>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SUBTOTAL</t>
  </si>
  <si>
    <t xml:space="preserve">Incidência do Submodulo 2.2 sobre o módulo 4 </t>
  </si>
  <si>
    <t>TOTAL  MÓDULO 4</t>
  </si>
  <si>
    <t>MÓDULO 5 - INSUMOS DIVERSOS</t>
  </si>
  <si>
    <t>UNIFORME</t>
  </si>
  <si>
    <t>MATERIAIS DE LIMPEZA</t>
  </si>
  <si>
    <t>MODULO 6 - CUSTOS INDIRETOS, TRIBUTOS E LUCRO</t>
  </si>
  <si>
    <t>CUSTOS INDIRETOS</t>
  </si>
  <si>
    <t>LUCRO</t>
  </si>
  <si>
    <t>TRIBUTOS</t>
  </si>
  <si>
    <t xml:space="preserve">PIS  </t>
  </si>
  <si>
    <t xml:space="preserve">COFINS </t>
  </si>
  <si>
    <t xml:space="preserve">ISS </t>
  </si>
  <si>
    <t>Lei Municipal nº 12.392/2005, Art. 27, V</t>
  </si>
  <si>
    <t xml:space="preserve">TOTAL </t>
  </si>
  <si>
    <t>QUADRO RESUMO</t>
  </si>
  <si>
    <t>MODULO 1 - COMPOSIÇÃO DA REMUNERAÇÃO</t>
  </si>
  <si>
    <t>MODULO 2 - ENCARGOS, BENEFICIOS ANUAIS, MENSAIS E DIÁRIOS</t>
  </si>
  <si>
    <t>MODULO 3 - PROVISÃO PARA RESCISÃO</t>
  </si>
  <si>
    <t>MODULO 4 - CUSTO DE REPOSIÇÃO DO PROFISSIONAL AUSENTE</t>
  </si>
  <si>
    <t>VALOR TOTAL POR EMPREGADO</t>
  </si>
  <si>
    <t>LIMPADOR DE VIDROS</t>
  </si>
  <si>
    <t>5143-05</t>
  </si>
  <si>
    <t>Lei 12.392/2005, Art. 27, V</t>
  </si>
  <si>
    <t>SERVENTE / LIMPADOR DE VIDROS</t>
  </si>
  <si>
    <t>UNIFORMES</t>
  </si>
  <si>
    <t>CUSTO UNITÁRIO</t>
  </si>
  <si>
    <t>VIDA ÚTIL (meses)</t>
  </si>
  <si>
    <t>CUSTO UNITÁRIO MENSAL</t>
  </si>
  <si>
    <t>QTDD</t>
  </si>
  <si>
    <t>Avental sem manga</t>
  </si>
  <si>
    <t>Sapato preto com sola de borracha</t>
  </si>
  <si>
    <t>Quantidade total a contratar (em função da unidade de medida)- Área em m²</t>
  </si>
  <si>
    <t>Cálculo do número de funcionários</t>
  </si>
  <si>
    <t>FUNDACENTRO - Unidade Descentralizada em Extinção de Campinas (UDCA)</t>
  </si>
  <si>
    <t>Áreas Internas da IN nº 5/2017 - Serventes</t>
  </si>
  <si>
    <t>Faixa de produtividade de referência</t>
  </si>
  <si>
    <t>Área (m²)</t>
  </si>
  <si>
    <t>Produtividade</t>
  </si>
  <si>
    <t>Serventes para as Áreas Internas</t>
  </si>
  <si>
    <t>Piso frio</t>
  </si>
  <si>
    <t>800 a 1200</t>
  </si>
  <si>
    <t>Áreas Externas da IN nº 5/2017 - Serventes</t>
  </si>
  <si>
    <t xml:space="preserve">Serventes para as Áreas Externas </t>
  </si>
  <si>
    <t>Pisos pavimentados adjacentes/contíguos às edificações</t>
  </si>
  <si>
    <t>1800 a 2700</t>
  </si>
  <si>
    <t>Esquadrias Externas - Limpadores de Vidro</t>
  </si>
  <si>
    <t>Freq. no mês ou semestre (em horas)</t>
  </si>
  <si>
    <t>Coeficiente K</t>
  </si>
  <si>
    <t>Limpadores de Vidros para as Esquadrias Externas</t>
  </si>
  <si>
    <t>Face externa SEM exposição a risco (MENSAL)</t>
  </si>
  <si>
    <t>300 a 380</t>
  </si>
  <si>
    <t>Face interna (MENSAL)</t>
  </si>
  <si>
    <t>Área total da contratação</t>
  </si>
  <si>
    <t>m²</t>
  </si>
  <si>
    <t>Cálculo do Total de Funcionários</t>
  </si>
  <si>
    <t>Serventes SEM Insalubridade</t>
  </si>
  <si>
    <r>
      <t xml:space="preserve">Limpadores de Vidro SEM </t>
    </r>
    <r>
      <rPr>
        <b/>
        <sz val="10"/>
        <color indexed="63"/>
        <rFont val="Century Gothic"/>
        <family val="2"/>
      </rPr>
      <t>Risco</t>
    </r>
  </si>
  <si>
    <t>Total calculado de funcionários</t>
  </si>
  <si>
    <t>Tipo de área</t>
  </si>
  <si>
    <t>Preço Unitário do m²</t>
  </si>
  <si>
    <t>Subtotal Mensal</t>
  </si>
  <si>
    <t>ÁREAS INTERNAS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</si>
  <si>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</si>
  <si>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</t>
  </si>
  <si>
    <t>ÁREAS EXTERNAS</t>
  </si>
  <si>
    <t>ESQUADRIAS</t>
  </si>
  <si>
    <t>Preço Mensal da Prestação dos Serviços</t>
  </si>
  <si>
    <t xml:space="preserve">pula </t>
  </si>
  <si>
    <t>valor total da NF por unidade</t>
  </si>
  <si>
    <t>entrega do mat em cada unidade?</t>
  </si>
  <si>
    <t>RESUMO DA PROPOSTA</t>
  </si>
  <si>
    <t xml:space="preserve">Valor Mensal da Prestação dos Serviços </t>
  </si>
  <si>
    <t xml:space="preserve">Valor Total da Prestação dos Serviços </t>
  </si>
  <si>
    <t>meses</t>
  </si>
  <si>
    <t>Caderno Técnico de Limpeza para o Estado de São Paulo - SEGES/Ministério da Economia</t>
  </si>
  <si>
    <t>Camisa ou blusa manga curta</t>
  </si>
  <si>
    <t>Crachá de identificação</t>
  </si>
  <si>
    <t>Bota galocha cano médio em PVC</t>
  </si>
  <si>
    <t>Calça tecido em brim com elástico, bolsos dianteiro e traseiro</t>
  </si>
  <si>
    <t>SIEMACO CAMPINAS x SEAC/SP</t>
  </si>
  <si>
    <t>Cláusula 38ª CCT</t>
  </si>
  <si>
    <t>Elaborado em 31/03/2022 (Fábio A. S. Iha e Silvana C. Gonçalves - SGC/CAd)</t>
  </si>
  <si>
    <t>CUSTO MENSAL POR SERVENTE/LIMPADOR DE VIDROS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</si>
</sst>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R$&quot;\ #,##0.00;[Red]\-&quot;R$&quot;\ #,##0.00"/>
    <numFmt numFmtId="164" formatCode="d/m/yyyy"/>
    <numFmt numFmtId="165" formatCode="&quot; R$ &quot;#,##0.00\ ;&quot; R$ (&quot;#,##0.00\);&quot; R$ -&quot;#\ ;@\ "/>
    <numFmt numFmtId="166" formatCode="0.000%"/>
    <numFmt numFmtId="167" formatCode="&quot; R$ &quot;#,##0.00\ ;&quot;-R$ &quot;#,##0.00\ ;&quot; R$ -&quot;#\ ;@\ "/>
    <numFmt numFmtId="168" formatCode="&quot;R$&quot;\ #,##0.00"/>
    <numFmt numFmtId="169" formatCode="_(&quot;R$ &quot;* #,##0.00_);_(&quot;R$ &quot;* \(#,##0.00\);_(&quot;R$ &quot;* &quot;-&quot;??_);_(@_)"/>
    <numFmt numFmtId="170" formatCode="0.000000"/>
    <numFmt numFmtId="171" formatCode="0.00000"/>
  </numFmts>
  <fonts count="34" x14ac:knownFonts="1"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sz val="9"/>
      <name val="Century Gothic"/>
      <family val="2"/>
    </font>
    <font>
      <sz val="9"/>
      <name val="Arial"/>
      <family val="2"/>
    </font>
    <font>
      <sz val="9"/>
      <name val="Century Gothic"/>
      <family val="2"/>
    </font>
    <font>
      <b/>
      <sz val="9"/>
      <color indexed="10"/>
      <name val="Century Gothic"/>
      <family val="2"/>
    </font>
    <font>
      <sz val="10"/>
      <color indexed="8"/>
      <name val="Tahoma"/>
      <family val="2"/>
    </font>
    <font>
      <sz val="9"/>
      <color indexed="8"/>
      <name val="Tahoma"/>
      <family val="2"/>
    </font>
    <font>
      <sz val="8"/>
      <name val="Arial"/>
      <family val="2"/>
    </font>
    <font>
      <b/>
      <sz val="10"/>
      <color indexed="30"/>
      <name val="Century Gothic"/>
      <family val="2"/>
    </font>
    <font>
      <b/>
      <sz val="10"/>
      <name val="Century Gothic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u/>
      <sz val="11"/>
      <name val="Century Gothic"/>
      <family val="2"/>
    </font>
    <font>
      <b/>
      <sz val="10"/>
      <name val="Arial"/>
      <family val="2"/>
    </font>
    <font>
      <b/>
      <sz val="10"/>
      <color indexed="63"/>
      <name val="Century Gothic"/>
      <family val="2"/>
    </font>
    <font>
      <sz val="10"/>
      <color rgb="FFFF0000"/>
      <name val="Century Gothic"/>
      <family val="2"/>
    </font>
    <font>
      <sz val="10"/>
      <color rgb="FF00B050"/>
      <name val="Century Gothic"/>
      <family val="2"/>
    </font>
    <font>
      <sz val="10"/>
      <color rgb="FFFF0000"/>
      <name val="Arial"/>
      <family val="2"/>
    </font>
    <font>
      <b/>
      <sz val="10"/>
      <color rgb="FFFF0000"/>
      <name val="Century Gothic"/>
      <family val="2"/>
    </font>
    <font>
      <sz val="10"/>
      <color rgb="FF000000"/>
      <name val="Arial"/>
      <family val="2"/>
    </font>
    <font>
      <sz val="10"/>
      <color rgb="FF000000"/>
      <name val="Century Gothic"/>
      <family val="2"/>
    </font>
    <font>
      <sz val="10"/>
      <color rgb="FFFFFFFF"/>
      <name val="Century Gothic"/>
      <family val="2"/>
    </font>
    <font>
      <b/>
      <sz val="9"/>
      <color rgb="FF000000"/>
      <name val="Century Gothic"/>
      <family val="2"/>
    </font>
    <font>
      <b/>
      <sz val="10"/>
      <color rgb="FF000000"/>
      <name val="Century Gothic"/>
      <family val="2"/>
    </font>
    <font>
      <sz val="10"/>
      <color rgb="FFFFFFFF"/>
      <name val="Arial"/>
      <family val="2"/>
    </font>
    <font>
      <b/>
      <sz val="10"/>
      <color rgb="FFFFFFFF"/>
      <name val="Century Gothic"/>
      <family val="2"/>
    </font>
    <font>
      <b/>
      <sz val="10"/>
      <color rgb="FFCCFFFF"/>
      <name val="Century Gothic"/>
      <family val="2"/>
    </font>
    <font>
      <i/>
      <sz val="10"/>
      <name val="Century Gothic"/>
      <family val="2"/>
    </font>
    <font>
      <sz val="9"/>
      <color rgb="FF201F1E"/>
      <name val="Century Gothic"/>
      <family val="2"/>
    </font>
    <font>
      <sz val="8"/>
      <name val="Century Gothic"/>
      <family val="2"/>
    </font>
  </fonts>
  <fills count="23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31"/>
        <bgColor indexed="22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26"/>
      </patternFill>
    </fill>
    <fill>
      <patternFill patternType="solid">
        <fgColor theme="0"/>
        <bgColor indexed="44"/>
      </patternFill>
    </fill>
    <fill>
      <patternFill patternType="solid">
        <fgColor rgb="FF92D050"/>
        <bgColor indexed="4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/>
        <bgColor indexed="26"/>
      </patternFill>
    </fill>
    <fill>
      <patternFill patternType="solid">
        <fgColor rgb="FFD9D9D9"/>
        <bgColor rgb="FF000000"/>
      </patternFill>
    </fill>
    <fill>
      <patternFill patternType="solid">
        <fgColor theme="0"/>
        <bgColor indexed="22"/>
      </patternFill>
    </fill>
    <fill>
      <patternFill patternType="solid">
        <fgColor theme="0"/>
        <bgColor rgb="FFCCCCFF"/>
      </patternFill>
    </fill>
    <fill>
      <patternFill patternType="solid">
        <fgColor theme="0"/>
        <bgColor rgb="FFCCFFFF"/>
      </patternFill>
    </fill>
    <fill>
      <patternFill patternType="solid">
        <fgColor theme="0" tint="-0.14999847407452621"/>
        <bgColor rgb="FFCCFFFF"/>
      </patternFill>
    </fill>
    <fill>
      <patternFill patternType="solid">
        <fgColor theme="0"/>
        <bgColor rgb="FFE7E6E6"/>
      </patternFill>
    </fill>
    <fill>
      <patternFill patternType="solid">
        <fgColor theme="0" tint="-0.14999847407452621"/>
        <bgColor rgb="FFE7E6E6"/>
      </patternFill>
    </fill>
    <fill>
      <patternFill patternType="solid">
        <fgColor rgb="FFFFFFFF"/>
        <bgColor indexed="64"/>
      </patternFill>
    </fill>
  </fills>
  <borders count="12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15" fillId="0" borderId="0"/>
    <xf numFmtId="165" fontId="15" fillId="0" borderId="0"/>
    <xf numFmtId="169" fontId="15" fillId="0" borderId="0" applyFont="0" applyFill="0" applyBorder="0" applyAlignment="0" applyProtection="0"/>
    <xf numFmtId="0" fontId="1" fillId="0" borderId="0"/>
    <xf numFmtId="0" fontId="15" fillId="0" borderId="0"/>
    <xf numFmtId="0" fontId="15" fillId="0" borderId="0"/>
    <xf numFmtId="9" fontId="15" fillId="0" borderId="0" applyFont="0" applyFill="0" applyBorder="0" applyAlignment="0" applyProtection="0"/>
  </cellStyleXfs>
  <cellXfs count="406">
    <xf numFmtId="0" fontId="0" fillId="0" borderId="0" xfId="0"/>
    <xf numFmtId="0" fontId="15" fillId="0" borderId="0" xfId="1"/>
    <xf numFmtId="0" fontId="2" fillId="0" borderId="0" xfId="1" applyFont="1"/>
    <xf numFmtId="0" fontId="4" fillId="0" borderId="0" xfId="1" applyFont="1"/>
    <xf numFmtId="0" fontId="5" fillId="0" borderId="0" xfId="1" applyFo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3" fillId="2" borderId="2" xfId="1" applyFont="1" applyFill="1" applyBorder="1" applyAlignment="1">
      <alignment horizontal="left"/>
    </xf>
    <xf numFmtId="0" fontId="5" fillId="0" borderId="3" xfId="1" applyFont="1" applyBorder="1" applyAlignment="1">
      <alignment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 wrapText="1"/>
    </xf>
    <xf numFmtId="4" fontId="5" fillId="0" borderId="6" xfId="1" applyNumberFormat="1" applyFont="1" applyBorder="1" applyAlignment="1">
      <alignment horizontal="center" vertical="center"/>
    </xf>
    <xf numFmtId="4" fontId="5" fillId="0" borderId="7" xfId="1" applyNumberFormat="1" applyFont="1" applyBorder="1" applyAlignment="1">
      <alignment horizontal="right" vertical="center" wrapText="1"/>
    </xf>
    <xf numFmtId="10" fontId="5" fillId="0" borderId="3" xfId="1" applyNumberFormat="1" applyFont="1" applyBorder="1" applyAlignment="1">
      <alignment horizontal="center" vertical="center"/>
    </xf>
    <xf numFmtId="4" fontId="5" fillId="0" borderId="7" xfId="1" applyNumberFormat="1" applyFont="1" applyBorder="1" applyAlignment="1">
      <alignment horizontal="right" vertical="center"/>
    </xf>
    <xf numFmtId="0" fontId="6" fillId="0" borderId="8" xfId="1" applyFont="1" applyBorder="1" applyAlignment="1">
      <alignment horizontal="left"/>
    </xf>
    <xf numFmtId="4" fontId="5" fillId="0" borderId="9" xfId="1" applyNumberFormat="1" applyFont="1" applyBorder="1" applyAlignment="1">
      <alignment horizontal="right" vertical="center"/>
    </xf>
    <xf numFmtId="4" fontId="6" fillId="0" borderId="10" xfId="1" applyNumberFormat="1" applyFont="1" applyBorder="1" applyAlignment="1">
      <alignment horizontal="right" vertical="center"/>
    </xf>
    <xf numFmtId="0" fontId="3" fillId="2" borderId="11" xfId="1" applyFont="1" applyFill="1" applyBorder="1" applyAlignment="1">
      <alignment horizontal="left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5" fillId="3" borderId="14" xfId="1" applyFont="1" applyFill="1" applyBorder="1" applyAlignment="1">
      <alignment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5" fillId="3" borderId="0" xfId="1" applyFont="1" applyFill="1" applyAlignment="1">
      <alignment horizontal="left" vertical="center" wrapText="1"/>
    </xf>
    <xf numFmtId="10" fontId="5" fillId="0" borderId="16" xfId="1" applyNumberFormat="1" applyFont="1" applyBorder="1" applyAlignment="1">
      <alignment horizontal="center" vertical="center"/>
    </xf>
    <xf numFmtId="4" fontId="5" fillId="0" borderId="17" xfId="1" applyNumberFormat="1" applyFont="1" applyBorder="1" applyAlignment="1">
      <alignment horizontal="right" vertical="center"/>
    </xf>
    <xf numFmtId="0" fontId="5" fillId="0" borderId="18" xfId="1" applyFont="1" applyBorder="1" applyAlignment="1">
      <alignment vertical="center" wrapText="1"/>
    </xf>
    <xf numFmtId="0" fontId="5" fillId="0" borderId="19" xfId="1" applyFont="1" applyBorder="1" applyAlignment="1">
      <alignment horizontal="left" vertical="center" wrapText="1"/>
    </xf>
    <xf numFmtId="0" fontId="5" fillId="0" borderId="20" xfId="1" applyFont="1" applyBorder="1" applyAlignment="1">
      <alignment horizontal="left" vertical="center" wrapText="1"/>
    </xf>
    <xf numFmtId="10" fontId="5" fillId="0" borderId="18" xfId="1" applyNumberFormat="1" applyFont="1" applyBorder="1" applyAlignment="1">
      <alignment horizontal="center" vertical="center" wrapText="1"/>
    </xf>
    <xf numFmtId="4" fontId="5" fillId="0" borderId="21" xfId="1" applyNumberFormat="1" applyFont="1" applyBorder="1" applyAlignment="1">
      <alignment horizontal="right" vertical="center"/>
    </xf>
    <xf numFmtId="0" fontId="6" fillId="3" borderId="6" xfId="1" applyFont="1" applyFill="1" applyBorder="1" applyAlignment="1">
      <alignment vertical="center"/>
    </xf>
    <xf numFmtId="0" fontId="6" fillId="3" borderId="5" xfId="1" applyFont="1" applyFill="1" applyBorder="1" applyAlignment="1">
      <alignment vertical="center"/>
    </xf>
    <xf numFmtId="10" fontId="6" fillId="3" borderId="3" xfId="1" applyNumberFormat="1" applyFont="1" applyFill="1" applyBorder="1" applyAlignment="1">
      <alignment horizontal="center" vertical="center"/>
    </xf>
    <xf numFmtId="4" fontId="6" fillId="3" borderId="7" xfId="1" applyNumberFormat="1" applyFont="1" applyFill="1" applyBorder="1" applyAlignment="1">
      <alignment horizontal="right" vertical="center"/>
    </xf>
    <xf numFmtId="0" fontId="5" fillId="0" borderId="18" xfId="1" applyFont="1" applyBorder="1" applyAlignment="1">
      <alignment horizontal="left"/>
    </xf>
    <xf numFmtId="2" fontId="5" fillId="0" borderId="7" xfId="1" applyNumberFormat="1" applyFont="1" applyBorder="1" applyAlignment="1">
      <alignment horizontal="right" vertical="center"/>
    </xf>
    <xf numFmtId="0" fontId="3" fillId="0" borderId="2" xfId="1" applyFont="1" applyBorder="1" applyAlignment="1">
      <alignment horizontal="left"/>
    </xf>
    <xf numFmtId="10" fontId="6" fillId="0" borderId="9" xfId="1" applyNumberFormat="1" applyFont="1" applyBorder="1" applyAlignment="1">
      <alignment horizontal="center" vertical="center"/>
    </xf>
    <xf numFmtId="4" fontId="6" fillId="0" borderId="22" xfId="1" applyNumberFormat="1" applyFont="1" applyBorder="1" applyAlignment="1">
      <alignment horizontal="right"/>
    </xf>
    <xf numFmtId="0" fontId="3" fillId="0" borderId="23" xfId="1" applyFont="1" applyBorder="1"/>
    <xf numFmtId="0" fontId="3" fillId="0" borderId="24" xfId="1" applyFont="1" applyBorder="1"/>
    <xf numFmtId="0" fontId="3" fillId="0" borderId="25" xfId="1" applyFont="1" applyBorder="1"/>
    <xf numFmtId="0" fontId="3" fillId="0" borderId="23" xfId="1" applyFont="1" applyBorder="1" applyAlignment="1">
      <alignment horizontal="center" vertical="center"/>
    </xf>
    <xf numFmtId="0" fontId="5" fillId="0" borderId="26" xfId="1" applyFont="1" applyBorder="1" applyAlignment="1">
      <alignment vertical="center" wrapText="1"/>
    </xf>
    <xf numFmtId="0" fontId="5" fillId="0" borderId="27" xfId="1" applyFont="1" applyBorder="1" applyAlignment="1">
      <alignment horizontal="left" vertical="center" wrapText="1"/>
    </xf>
    <xf numFmtId="0" fontId="5" fillId="0" borderId="28" xfId="1" applyFont="1" applyBorder="1" applyAlignment="1">
      <alignment horizontal="left" vertical="center" wrapText="1"/>
    </xf>
    <xf numFmtId="10" fontId="5" fillId="3" borderId="26" xfId="1" applyNumberFormat="1" applyFont="1" applyFill="1" applyBorder="1" applyAlignment="1">
      <alignment horizontal="center" vertical="center"/>
    </xf>
    <xf numFmtId="4" fontId="5" fillId="0" borderId="29" xfId="1" applyNumberFormat="1" applyFont="1" applyBorder="1" applyAlignment="1">
      <alignment horizontal="right" vertical="center"/>
    </xf>
    <xf numFmtId="10" fontId="5" fillId="3" borderId="3" xfId="1" applyNumberFormat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left" vertical="center"/>
    </xf>
    <xf numFmtId="10" fontId="6" fillId="3" borderId="9" xfId="1" applyNumberFormat="1" applyFont="1" applyFill="1" applyBorder="1" applyAlignment="1">
      <alignment horizontal="center" vertical="center"/>
    </xf>
    <xf numFmtId="4" fontId="6" fillId="3" borderId="10" xfId="1" applyNumberFormat="1" applyFont="1" applyFill="1" applyBorder="1" applyAlignment="1">
      <alignment horizontal="right" vertical="center"/>
    </xf>
    <xf numFmtId="0" fontId="6" fillId="3" borderId="30" xfId="1" applyFont="1" applyFill="1" applyBorder="1" applyAlignment="1">
      <alignment horizontal="left"/>
    </xf>
    <xf numFmtId="4" fontId="6" fillId="0" borderId="21" xfId="1" applyNumberFormat="1" applyFont="1" applyBorder="1" applyAlignment="1">
      <alignment horizontal="right" vertical="center"/>
    </xf>
    <xf numFmtId="0" fontId="5" fillId="0" borderId="14" xfId="1" applyFont="1" applyBorder="1" applyAlignment="1">
      <alignment vertical="center" wrapText="1"/>
    </xf>
    <xf numFmtId="4" fontId="5" fillId="0" borderId="26" xfId="1" applyNumberFormat="1" applyFont="1" applyBorder="1" applyAlignment="1">
      <alignment horizontal="center" vertical="center"/>
    </xf>
    <xf numFmtId="4" fontId="5" fillId="0" borderId="31" xfId="1" applyNumberFormat="1" applyFont="1" applyBorder="1" applyAlignment="1">
      <alignment horizontal="right" vertical="center"/>
    </xf>
    <xf numFmtId="4" fontId="5" fillId="0" borderId="3" xfId="1" applyNumberFormat="1" applyFont="1" applyBorder="1" applyAlignment="1">
      <alignment horizontal="center" vertical="center"/>
    </xf>
    <xf numFmtId="0" fontId="5" fillId="0" borderId="16" xfId="1" applyFont="1" applyBorder="1" applyAlignment="1">
      <alignment vertical="center" wrapText="1"/>
    </xf>
    <xf numFmtId="4" fontId="5" fillId="0" borderId="18" xfId="1" applyNumberFormat="1" applyFont="1" applyBorder="1" applyAlignment="1">
      <alignment horizontal="center" vertical="center"/>
    </xf>
    <xf numFmtId="0" fontId="6" fillId="3" borderId="30" xfId="1" applyFont="1" applyFill="1" applyBorder="1"/>
    <xf numFmtId="0" fontId="6" fillId="3" borderId="8" xfId="1" applyFont="1" applyFill="1" applyBorder="1"/>
    <xf numFmtId="0" fontId="2" fillId="0" borderId="9" xfId="1" applyFont="1" applyBorder="1"/>
    <xf numFmtId="4" fontId="6" fillId="0" borderId="10" xfId="1" applyNumberFormat="1" applyFont="1" applyBorder="1"/>
    <xf numFmtId="0" fontId="3" fillId="2" borderId="24" xfId="1" applyFont="1" applyFill="1" applyBorder="1" applyAlignment="1">
      <alignment horizontal="left"/>
    </xf>
    <xf numFmtId="0" fontId="5" fillId="0" borderId="33" xfId="1" applyFont="1" applyBorder="1" applyAlignment="1">
      <alignment vertical="center" wrapText="1"/>
    </xf>
    <xf numFmtId="0" fontId="5" fillId="0" borderId="34" xfId="1" applyFont="1" applyBorder="1" applyAlignment="1">
      <alignment horizontal="left" vertical="center" wrapText="1"/>
    </xf>
    <xf numFmtId="0" fontId="5" fillId="0" borderId="35" xfId="1" applyFont="1" applyBorder="1" applyAlignment="1">
      <alignment horizontal="left" vertical="center" wrapText="1"/>
    </xf>
    <xf numFmtId="4" fontId="5" fillId="0" borderId="36" xfId="1" applyNumberFormat="1" applyFont="1" applyBorder="1" applyAlignment="1">
      <alignment horizontal="right" vertical="center"/>
    </xf>
    <xf numFmtId="0" fontId="5" fillId="0" borderId="6" xfId="1" applyFont="1" applyBorder="1" applyAlignment="1">
      <alignment vertical="center" wrapText="1"/>
    </xf>
    <xf numFmtId="10" fontId="5" fillId="0" borderId="33" xfId="1" applyNumberFormat="1" applyFont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6" fillId="3" borderId="8" xfId="1" applyFont="1" applyFill="1" applyBorder="1" applyAlignment="1">
      <alignment horizontal="left"/>
    </xf>
    <xf numFmtId="0" fontId="5" fillId="3" borderId="3" xfId="1" applyFont="1" applyFill="1" applyBorder="1" applyAlignment="1">
      <alignment vertical="center" wrapText="1"/>
    </xf>
    <xf numFmtId="0" fontId="5" fillId="3" borderId="18" xfId="1" applyFont="1" applyFill="1" applyBorder="1" applyAlignment="1">
      <alignment vertical="center" wrapText="1"/>
    </xf>
    <xf numFmtId="10" fontId="5" fillId="0" borderId="3" xfId="1" applyNumberFormat="1" applyFont="1" applyBorder="1" applyAlignment="1">
      <alignment horizontal="center" vertical="center" wrapText="1"/>
    </xf>
    <xf numFmtId="2" fontId="5" fillId="0" borderId="7" xfId="1" applyNumberFormat="1" applyFont="1" applyBorder="1" applyAlignment="1">
      <alignment horizontal="right" vertical="center" wrapText="1"/>
    </xf>
    <xf numFmtId="0" fontId="6" fillId="3" borderId="20" xfId="1" applyFont="1" applyFill="1" applyBorder="1" applyAlignment="1">
      <alignment horizontal="left"/>
    </xf>
    <xf numFmtId="10" fontId="6" fillId="0" borderId="18" xfId="1" applyNumberFormat="1" applyFont="1" applyBorder="1" applyAlignment="1">
      <alignment horizontal="center" vertical="center"/>
    </xf>
    <xf numFmtId="2" fontId="5" fillId="0" borderId="6" xfId="1" applyNumberFormat="1" applyFont="1" applyBorder="1" applyAlignment="1">
      <alignment horizontal="center" vertical="center" wrapText="1"/>
    </xf>
    <xf numFmtId="0" fontId="3" fillId="4" borderId="23" xfId="1" applyFont="1" applyFill="1" applyBorder="1"/>
    <xf numFmtId="0" fontId="3" fillId="4" borderId="24" xfId="1" applyFont="1" applyFill="1" applyBorder="1"/>
    <xf numFmtId="0" fontId="3" fillId="4" borderId="25" xfId="1" applyFont="1" applyFill="1" applyBorder="1"/>
    <xf numFmtId="0" fontId="3" fillId="4" borderId="12" xfId="1" applyFont="1" applyFill="1" applyBorder="1" applyAlignment="1">
      <alignment horizontal="center" vertical="center"/>
    </xf>
    <xf numFmtId="0" fontId="3" fillId="4" borderId="13" xfId="1" applyFont="1" applyFill="1" applyBorder="1" applyAlignment="1">
      <alignment horizontal="center" vertical="center"/>
    </xf>
    <xf numFmtId="0" fontId="9" fillId="3" borderId="0" xfId="1" applyFont="1" applyFill="1" applyAlignment="1">
      <alignment horizontal="center" wrapText="1"/>
    </xf>
    <xf numFmtId="0" fontId="2" fillId="0" borderId="37" xfId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5" fillId="0" borderId="9" xfId="1" applyFont="1" applyBorder="1" applyAlignment="1">
      <alignment vertical="center" wrapText="1"/>
    </xf>
    <xf numFmtId="0" fontId="5" fillId="0" borderId="38" xfId="1" applyFont="1" applyBorder="1" applyAlignment="1">
      <alignment horizontal="left" vertical="center" wrapText="1"/>
    </xf>
    <xf numFmtId="0" fontId="6" fillId="3" borderId="23" xfId="1" applyFont="1" applyFill="1" applyBorder="1"/>
    <xf numFmtId="0" fontId="6" fillId="3" borderId="39" xfId="1" applyFont="1" applyFill="1" applyBorder="1"/>
    <xf numFmtId="0" fontId="6" fillId="0" borderId="25" xfId="1" applyFont="1" applyBorder="1"/>
    <xf numFmtId="10" fontId="6" fillId="3" borderId="40" xfId="1" applyNumberFormat="1" applyFont="1" applyFill="1" applyBorder="1" applyAlignment="1">
      <alignment horizontal="center" vertical="center"/>
    </xf>
    <xf numFmtId="4" fontId="6" fillId="3" borderId="22" xfId="1" applyNumberFormat="1" applyFont="1" applyFill="1" applyBorder="1" applyAlignment="1">
      <alignment horizontal="right" vertical="center"/>
    </xf>
    <xf numFmtId="0" fontId="5" fillId="0" borderId="26" xfId="1" applyFont="1" applyBorder="1" applyAlignment="1">
      <alignment horizontal="left" vertical="center" wrapText="1"/>
    </xf>
    <xf numFmtId="4" fontId="2" fillId="0" borderId="0" xfId="1" applyNumberFormat="1" applyFont="1"/>
    <xf numFmtId="0" fontId="5" fillId="0" borderId="3" xfId="1" applyFont="1" applyBorder="1" applyAlignment="1">
      <alignment horizontal="left" vertical="center" wrapText="1"/>
    </xf>
    <xf numFmtId="0" fontId="5" fillId="0" borderId="18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/>
    </xf>
    <xf numFmtId="0" fontId="6" fillId="0" borderId="4" xfId="1" applyFont="1" applyBorder="1" applyAlignment="1">
      <alignment horizontal="left"/>
    </xf>
    <xf numFmtId="0" fontId="6" fillId="0" borderId="5" xfId="1" applyFont="1" applyBorder="1" applyAlignment="1">
      <alignment horizontal="left"/>
    </xf>
    <xf numFmtId="0" fontId="6" fillId="0" borderId="23" xfId="1" applyFont="1" applyBorder="1"/>
    <xf numFmtId="0" fontId="6" fillId="0" borderId="24" xfId="1" applyFont="1" applyBorder="1"/>
    <xf numFmtId="0" fontId="15" fillId="0" borderId="23" xfId="1" applyBorder="1"/>
    <xf numFmtId="4" fontId="6" fillId="0" borderId="25" xfId="1" applyNumberFormat="1" applyFont="1" applyBorder="1" applyAlignment="1">
      <alignment vertical="center"/>
    </xf>
    <xf numFmtId="0" fontId="10" fillId="0" borderId="0" xfId="1" applyFont="1"/>
    <xf numFmtId="0" fontId="12" fillId="0" borderId="0" xfId="1" applyFont="1"/>
    <xf numFmtId="0" fontId="13" fillId="0" borderId="0" xfId="1" applyFont="1" applyAlignment="1">
      <alignment horizontal="right"/>
    </xf>
    <xf numFmtId="0" fontId="15" fillId="0" borderId="0" xfId="1" applyAlignment="1">
      <alignment horizontal="center"/>
    </xf>
    <xf numFmtId="0" fontId="0" fillId="0" borderId="0" xfId="1" applyFont="1"/>
    <xf numFmtId="10" fontId="5" fillId="6" borderId="3" xfId="1" applyNumberFormat="1" applyFont="1" applyFill="1" applyBorder="1" applyAlignment="1">
      <alignment horizontal="center" vertical="center"/>
    </xf>
    <xf numFmtId="4" fontId="5" fillId="6" borderId="7" xfId="1" applyNumberFormat="1" applyFont="1" applyFill="1" applyBorder="1" applyAlignment="1">
      <alignment horizontal="right" vertical="center"/>
    </xf>
    <xf numFmtId="0" fontId="16" fillId="0" borderId="0" xfId="4" applyFont="1"/>
    <xf numFmtId="0" fontId="19" fillId="0" borderId="0" xfId="4" applyFont="1"/>
    <xf numFmtId="0" fontId="2" fillId="0" borderId="0" xfId="4" applyFont="1"/>
    <xf numFmtId="0" fontId="1" fillId="0" borderId="0" xfId="4"/>
    <xf numFmtId="0" fontId="11" fillId="0" borderId="0" xfId="4" applyFont="1" applyAlignment="1">
      <alignment horizontal="left" wrapText="1"/>
    </xf>
    <xf numFmtId="0" fontId="2" fillId="0" borderId="0" xfId="4" applyFont="1" applyAlignment="1">
      <alignment vertical="center" wrapText="1"/>
    </xf>
    <xf numFmtId="0" fontId="2" fillId="7" borderId="0" xfId="4" applyFont="1" applyFill="1" applyAlignment="1">
      <alignment horizontal="left" vertical="center" wrapText="1"/>
    </xf>
    <xf numFmtId="0" fontId="2" fillId="7" borderId="0" xfId="4" applyFont="1" applyFill="1" applyAlignment="1">
      <alignment vertical="center" wrapText="1"/>
    </xf>
    <xf numFmtId="0" fontId="20" fillId="0" borderId="0" xfId="4" applyFont="1"/>
    <xf numFmtId="10" fontId="5" fillId="8" borderId="26" xfId="1" applyNumberFormat="1" applyFont="1" applyFill="1" applyBorder="1" applyAlignment="1">
      <alignment horizontal="center" vertical="center"/>
    </xf>
    <xf numFmtId="10" fontId="5" fillId="8" borderId="18" xfId="1" applyNumberFormat="1" applyFont="1" applyFill="1" applyBorder="1" applyAlignment="1">
      <alignment horizontal="center" vertical="center"/>
    </xf>
    <xf numFmtId="166" fontId="5" fillId="6" borderId="3" xfId="1" applyNumberFormat="1" applyFont="1" applyFill="1" applyBorder="1" applyAlignment="1">
      <alignment horizontal="center" vertical="center"/>
    </xf>
    <xf numFmtId="10" fontId="5" fillId="6" borderId="26" xfId="1" applyNumberFormat="1" applyFont="1" applyFill="1" applyBorder="1" applyAlignment="1">
      <alignment horizontal="center" vertical="center" wrapText="1"/>
    </xf>
    <xf numFmtId="10" fontId="5" fillId="6" borderId="18" xfId="1" applyNumberFormat="1" applyFont="1" applyFill="1" applyBorder="1" applyAlignment="1">
      <alignment horizontal="center" vertical="center" wrapText="1"/>
    </xf>
    <xf numFmtId="0" fontId="13" fillId="9" borderId="44" xfId="1" applyFont="1" applyFill="1" applyBorder="1" applyAlignment="1">
      <alignment horizontal="center"/>
    </xf>
    <xf numFmtId="0" fontId="13" fillId="0" borderId="45" xfId="1" applyFont="1" applyBorder="1" applyAlignment="1">
      <alignment horizontal="center" vertical="center"/>
    </xf>
    <xf numFmtId="165" fontId="13" fillId="0" borderId="46" xfId="2" applyFont="1" applyBorder="1" applyAlignment="1">
      <alignment horizontal="center" vertical="center" wrapText="1"/>
    </xf>
    <xf numFmtId="0" fontId="13" fillId="0" borderId="46" xfId="1" applyFont="1" applyBorder="1" applyAlignment="1">
      <alignment horizontal="center" vertical="center" wrapText="1"/>
    </xf>
    <xf numFmtId="0" fontId="11" fillId="0" borderId="0" xfId="4" applyFont="1" applyAlignment="1">
      <alignment vertical="center" wrapText="1"/>
    </xf>
    <xf numFmtId="0" fontId="3" fillId="7" borderId="0" xfId="1" applyFont="1" applyFill="1"/>
    <xf numFmtId="10" fontId="9" fillId="9" borderId="3" xfId="1" applyNumberFormat="1" applyFont="1" applyFill="1" applyBorder="1" applyAlignment="1">
      <alignment horizontal="center" vertical="center"/>
    </xf>
    <xf numFmtId="0" fontId="2" fillId="7" borderId="0" xfId="1" applyFont="1" applyFill="1"/>
    <xf numFmtId="4" fontId="6" fillId="3" borderId="47" xfId="1" applyNumberFormat="1" applyFont="1" applyFill="1" applyBorder="1" applyAlignment="1">
      <alignment horizontal="center" vertical="center"/>
    </xf>
    <xf numFmtId="4" fontId="6" fillId="3" borderId="21" xfId="1" applyNumberFormat="1" applyFont="1" applyFill="1" applyBorder="1" applyAlignment="1">
      <alignment horizontal="right" vertical="center"/>
    </xf>
    <xf numFmtId="0" fontId="1" fillId="7" borderId="0" xfId="4" applyFill="1"/>
    <xf numFmtId="0" fontId="2" fillId="7" borderId="0" xfId="5" applyFont="1" applyFill="1" applyAlignment="1">
      <alignment horizontal="left" vertical="center"/>
    </xf>
    <xf numFmtId="0" fontId="0" fillId="7" borderId="0" xfId="0" applyFill="1"/>
    <xf numFmtId="0" fontId="2" fillId="7" borderId="0" xfId="5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5" applyFont="1" applyAlignment="1">
      <alignment horizontal="left" vertical="center"/>
    </xf>
    <xf numFmtId="0" fontId="11" fillId="7" borderId="0" xfId="4" applyFont="1" applyFill="1" applyAlignment="1">
      <alignment horizontal="left" vertical="center" wrapText="1"/>
    </xf>
    <xf numFmtId="0" fontId="17" fillId="7" borderId="0" xfId="4" applyFont="1" applyFill="1"/>
    <xf numFmtId="0" fontId="11" fillId="7" borderId="0" xfId="4" applyFont="1" applyFill="1" applyAlignment="1">
      <alignment vertical="center" wrapText="1"/>
    </xf>
    <xf numFmtId="0" fontId="5" fillId="7" borderId="0" xfId="0" applyFont="1" applyFill="1" applyAlignment="1">
      <alignment vertical="center"/>
    </xf>
    <xf numFmtId="0" fontId="12" fillId="7" borderId="0" xfId="1" applyFont="1" applyFill="1"/>
    <xf numFmtId="0" fontId="15" fillId="7" borderId="0" xfId="1" applyFill="1"/>
    <xf numFmtId="168" fontId="13" fillId="10" borderId="49" xfId="1" applyNumberFormat="1" applyFont="1" applyFill="1" applyBorder="1" applyAlignment="1">
      <alignment horizontal="center" vertical="center"/>
    </xf>
    <xf numFmtId="168" fontId="13" fillId="10" borderId="49" xfId="1" applyNumberFormat="1" applyFont="1" applyFill="1" applyBorder="1" applyAlignment="1">
      <alignment horizontal="center" vertical="center" wrapText="1"/>
    </xf>
    <xf numFmtId="0" fontId="13" fillId="0" borderId="48" xfId="1" applyFont="1" applyBorder="1" applyAlignment="1">
      <alignment horizontal="center" vertical="center" wrapText="1"/>
    </xf>
    <xf numFmtId="168" fontId="13" fillId="9" borderId="44" xfId="1" applyNumberFormat="1" applyFont="1" applyFill="1" applyBorder="1" applyAlignment="1">
      <alignment horizontal="center"/>
    </xf>
    <xf numFmtId="0" fontId="13" fillId="7" borderId="50" xfId="1" applyFont="1" applyFill="1" applyBorder="1" applyAlignment="1">
      <alignment horizontal="center" vertical="center" wrapText="1"/>
    </xf>
    <xf numFmtId="168" fontId="13" fillId="9" borderId="51" xfId="1" applyNumberFormat="1" applyFont="1" applyFill="1" applyBorder="1" applyAlignment="1">
      <alignment horizontal="center"/>
    </xf>
    <xf numFmtId="167" fontId="13" fillId="7" borderId="52" xfId="1" applyNumberFormat="1" applyFont="1" applyFill="1" applyBorder="1" applyAlignment="1">
      <alignment horizontal="center"/>
    </xf>
    <xf numFmtId="0" fontId="21" fillId="0" borderId="0" xfId="4" applyFont="1"/>
    <xf numFmtId="0" fontId="22" fillId="0" borderId="0" xfId="4" applyFont="1" applyAlignment="1">
      <alignment wrapText="1"/>
    </xf>
    <xf numFmtId="0" fontId="5" fillId="3" borderId="33" xfId="1" applyFont="1" applyFill="1" applyBorder="1" applyAlignment="1">
      <alignment vertical="center" wrapText="1"/>
    </xf>
    <xf numFmtId="0" fontId="23" fillId="11" borderId="0" xfId="0" applyFont="1" applyFill="1"/>
    <xf numFmtId="0" fontId="2" fillId="0" borderId="0" xfId="0" applyFont="1"/>
    <xf numFmtId="0" fontId="24" fillId="11" borderId="0" xfId="0" applyFont="1" applyFill="1"/>
    <xf numFmtId="0" fontId="25" fillId="11" borderId="0" xfId="0" applyFont="1" applyFill="1" applyAlignment="1">
      <alignment horizontal="center"/>
    </xf>
    <xf numFmtId="0" fontId="27" fillId="0" borderId="56" xfId="0" applyFont="1" applyBorder="1" applyAlignment="1">
      <alignment horizontal="center" vertical="center" wrapText="1"/>
    </xf>
    <xf numFmtId="0" fontId="24" fillId="0" borderId="0" xfId="0" applyFont="1"/>
    <xf numFmtId="0" fontId="24" fillId="11" borderId="0" xfId="0" applyFont="1" applyFill="1" applyAlignment="1">
      <alignment horizontal="center"/>
    </xf>
    <xf numFmtId="0" fontId="23" fillId="11" borderId="0" xfId="0" applyFont="1" applyFill="1" applyAlignment="1">
      <alignment horizontal="center" vertical="center" wrapText="1"/>
    </xf>
    <xf numFmtId="0" fontId="23" fillId="11" borderId="0" xfId="0" applyFont="1" applyFill="1" applyAlignment="1">
      <alignment horizontal="center"/>
    </xf>
    <xf numFmtId="0" fontId="28" fillId="11" borderId="0" xfId="0" applyFont="1" applyFill="1"/>
    <xf numFmtId="0" fontId="28" fillId="11" borderId="0" xfId="0" applyFont="1" applyFill="1" applyAlignment="1">
      <alignment horizontal="center" vertical="center" wrapText="1"/>
    </xf>
    <xf numFmtId="0" fontId="28" fillId="11" borderId="0" xfId="0" applyFont="1" applyFill="1" applyAlignment="1">
      <alignment horizontal="center"/>
    </xf>
    <xf numFmtId="0" fontId="24" fillId="0" borderId="56" xfId="0" applyFont="1" applyBorder="1" applyAlignment="1">
      <alignment vertical="center" wrapText="1"/>
    </xf>
    <xf numFmtId="0" fontId="27" fillId="11" borderId="61" xfId="0" applyFont="1" applyFill="1" applyBorder="1" applyAlignment="1">
      <alignment horizontal="center" vertical="center" wrapText="1"/>
    </xf>
    <xf numFmtId="0" fontId="24" fillId="11" borderId="68" xfId="0" applyFont="1" applyFill="1" applyBorder="1" applyAlignment="1">
      <alignment vertical="center" wrapText="1"/>
    </xf>
    <xf numFmtId="0" fontId="24" fillId="11" borderId="68" xfId="0" applyFont="1" applyFill="1" applyBorder="1" applyAlignment="1">
      <alignment horizontal="center" vertical="center"/>
    </xf>
    <xf numFmtId="0" fontId="27" fillId="11" borderId="68" xfId="0" applyFont="1" applyFill="1" applyBorder="1" applyAlignment="1">
      <alignment vertical="center" wrapText="1"/>
    </xf>
    <xf numFmtId="8" fontId="27" fillId="0" borderId="56" xfId="0" applyNumberFormat="1" applyFont="1" applyBorder="1" applyAlignment="1">
      <alignment horizontal="center" vertical="center"/>
    </xf>
    <xf numFmtId="0" fontId="27" fillId="11" borderId="61" xfId="0" applyFont="1" applyFill="1" applyBorder="1" applyAlignment="1">
      <alignment vertical="center"/>
    </xf>
    <xf numFmtId="0" fontId="24" fillId="11" borderId="69" xfId="0" applyFont="1" applyFill="1" applyBorder="1" applyAlignment="1">
      <alignment horizontal="center" vertical="center"/>
    </xf>
    <xf numFmtId="0" fontId="27" fillId="12" borderId="0" xfId="0" applyFont="1" applyFill="1" applyAlignment="1">
      <alignment horizontal="center" vertical="center" wrapText="1"/>
    </xf>
    <xf numFmtId="4" fontId="27" fillId="12" borderId="0" xfId="0" applyNumberFormat="1" applyFont="1" applyFill="1" applyAlignment="1">
      <alignment horizontal="center" vertical="center"/>
    </xf>
    <xf numFmtId="0" fontId="24" fillId="12" borderId="0" xfId="0" applyFont="1" applyFill="1"/>
    <xf numFmtId="0" fontId="2" fillId="7" borderId="0" xfId="0" applyFont="1" applyFill="1"/>
    <xf numFmtId="0" fontId="24" fillId="12" borderId="56" xfId="0" applyFont="1" applyFill="1" applyBorder="1" applyAlignment="1">
      <alignment horizontal="center" vertical="center" wrapText="1"/>
    </xf>
    <xf numFmtId="0" fontId="30" fillId="12" borderId="0" xfId="0" applyFont="1" applyFill="1" applyAlignment="1">
      <alignment horizontal="center" vertical="center"/>
    </xf>
    <xf numFmtId="0" fontId="15" fillId="7" borderId="0" xfId="1" applyFill="1" applyAlignment="1">
      <alignment wrapText="1"/>
    </xf>
    <xf numFmtId="10" fontId="5" fillId="6" borderId="7" xfId="1" applyNumberFormat="1" applyFont="1" applyFill="1" applyBorder="1" applyAlignment="1">
      <alignment horizontal="center" vertical="center" wrapText="1"/>
    </xf>
    <xf numFmtId="2" fontId="5" fillId="10" borderId="7" xfId="1" applyNumberFormat="1" applyFont="1" applyFill="1" applyBorder="1" applyAlignment="1">
      <alignment horizontal="center" vertical="center" wrapText="1"/>
    </xf>
    <xf numFmtId="4" fontId="5" fillId="10" borderId="49" xfId="1" applyNumberFormat="1" applyFont="1" applyFill="1" applyBorder="1" applyAlignment="1">
      <alignment horizontal="center" vertical="center"/>
    </xf>
    <xf numFmtId="4" fontId="5" fillId="10" borderId="7" xfId="1" applyNumberFormat="1" applyFont="1" applyFill="1" applyBorder="1" applyAlignment="1">
      <alignment horizontal="right" vertical="center"/>
    </xf>
    <xf numFmtId="10" fontId="5" fillId="14" borderId="3" xfId="1" applyNumberFormat="1" applyFont="1" applyFill="1" applyBorder="1" applyAlignment="1">
      <alignment horizontal="center" vertical="center"/>
    </xf>
    <xf numFmtId="0" fontId="2" fillId="7" borderId="0" xfId="4" applyFont="1" applyFill="1" applyAlignment="1">
      <alignment horizontal="left" vertical="center"/>
    </xf>
    <xf numFmtId="0" fontId="11" fillId="0" borderId="0" xfId="4" applyFont="1" applyAlignment="1">
      <alignment horizontal="left" vertical="center" wrapText="1"/>
    </xf>
    <xf numFmtId="0" fontId="27" fillId="0" borderId="55" xfId="0" applyFont="1" applyBorder="1" applyAlignment="1">
      <alignment horizontal="center" vertical="center" wrapText="1"/>
    </xf>
    <xf numFmtId="0" fontId="5" fillId="7" borderId="34" xfId="1" applyFont="1" applyFill="1" applyBorder="1" applyAlignment="1">
      <alignment horizontal="left" vertical="center" wrapText="1"/>
    </xf>
    <xf numFmtId="0" fontId="5" fillId="7" borderId="4" xfId="1" applyFont="1" applyFill="1" applyBorder="1" applyAlignment="1">
      <alignment horizontal="left" vertical="center" wrapText="1"/>
    </xf>
    <xf numFmtId="0" fontId="5" fillId="7" borderId="19" xfId="1" applyFont="1" applyFill="1" applyBorder="1" applyAlignment="1">
      <alignment horizontal="left" vertical="center" wrapText="1"/>
    </xf>
    <xf numFmtId="10" fontId="5" fillId="6" borderId="6" xfId="7" applyNumberFormat="1" applyFont="1" applyFill="1" applyBorder="1" applyAlignment="1">
      <alignment horizontal="center" vertical="center" wrapText="1"/>
    </xf>
    <xf numFmtId="0" fontId="15" fillId="7" borderId="37" xfId="1" applyFill="1" applyBorder="1" applyAlignment="1">
      <alignment wrapText="1"/>
    </xf>
    <xf numFmtId="0" fontId="11" fillId="16" borderId="0" xfId="1" applyFont="1" applyFill="1" applyAlignment="1">
      <alignment horizontal="center" vertical="center" wrapText="1"/>
    </xf>
    <xf numFmtId="0" fontId="27" fillId="12" borderId="98" xfId="0" applyFont="1" applyFill="1" applyBorder="1" applyAlignment="1">
      <alignment vertical="center"/>
    </xf>
    <xf numFmtId="0" fontId="27" fillId="12" borderId="68" xfId="0" applyFont="1" applyFill="1" applyBorder="1" applyAlignment="1">
      <alignment vertical="center" wrapText="1"/>
    </xf>
    <xf numFmtId="0" fontId="27" fillId="12" borderId="69" xfId="0" applyFont="1" applyFill="1" applyBorder="1" applyAlignment="1">
      <alignment horizontal="center" vertical="center" wrapText="1"/>
    </xf>
    <xf numFmtId="8" fontId="27" fillId="17" borderId="57" xfId="0" applyNumberFormat="1" applyFont="1" applyFill="1" applyBorder="1" applyAlignment="1">
      <alignment horizontal="center" vertical="center"/>
    </xf>
    <xf numFmtId="0" fontId="27" fillId="18" borderId="85" xfId="0" applyFont="1" applyFill="1" applyBorder="1" applyAlignment="1">
      <alignment vertical="center"/>
    </xf>
    <xf numFmtId="0" fontId="27" fillId="18" borderId="99" xfId="0" applyFont="1" applyFill="1" applyBorder="1" applyAlignment="1">
      <alignment horizontal="right" vertical="center" wrapText="1"/>
    </xf>
    <xf numFmtId="0" fontId="27" fillId="18" borderId="100" xfId="0" applyFont="1" applyFill="1" applyBorder="1" applyAlignment="1">
      <alignment horizontal="left" vertical="center" wrapText="1"/>
    </xf>
    <xf numFmtId="8" fontId="27" fillId="18" borderId="59" xfId="0" applyNumberFormat="1" applyFont="1" applyFill="1" applyBorder="1" applyAlignment="1">
      <alignment horizontal="center" vertical="center" wrapText="1"/>
    </xf>
    <xf numFmtId="0" fontId="24" fillId="11" borderId="87" xfId="0" applyFont="1" applyFill="1" applyBorder="1" applyAlignment="1">
      <alignment vertical="center"/>
    </xf>
    <xf numFmtId="0" fontId="27" fillId="11" borderId="87" xfId="0" applyFont="1" applyFill="1" applyBorder="1" applyAlignment="1">
      <alignment vertical="center" wrapText="1"/>
    </xf>
    <xf numFmtId="0" fontId="24" fillId="11" borderId="87" xfId="0" applyFont="1" applyFill="1" applyBorder="1" applyAlignment="1">
      <alignment horizontal="center" vertical="center"/>
    </xf>
    <xf numFmtId="0" fontId="29" fillId="11" borderId="87" xfId="0" applyFont="1" applyFill="1" applyBorder="1" applyAlignment="1">
      <alignment horizontal="center" vertical="center"/>
    </xf>
    <xf numFmtId="0" fontId="27" fillId="19" borderId="56" xfId="0" applyFont="1" applyFill="1" applyBorder="1" applyAlignment="1">
      <alignment horizontal="center" vertical="center"/>
    </xf>
    <xf numFmtId="0" fontId="27" fillId="19" borderId="56" xfId="0" applyFont="1" applyFill="1" applyBorder="1" applyAlignment="1">
      <alignment horizontal="center" vertical="center" wrapText="1"/>
    </xf>
    <xf numFmtId="0" fontId="25" fillId="12" borderId="0" xfId="0" applyFont="1" applyFill="1" applyAlignment="1">
      <alignment horizontal="center"/>
    </xf>
    <xf numFmtId="0" fontId="27" fillId="7" borderId="80" xfId="0" applyFont="1" applyFill="1" applyBorder="1" applyAlignment="1">
      <alignment horizontal="center" vertical="center" wrapText="1"/>
    </xf>
    <xf numFmtId="0" fontId="26" fillId="12" borderId="95" xfId="0" applyFont="1" applyFill="1" applyBorder="1" applyAlignment="1">
      <alignment horizontal="center" vertical="center" wrapText="1"/>
    </xf>
    <xf numFmtId="0" fontId="27" fillId="12" borderId="81" xfId="0" applyFont="1" applyFill="1" applyBorder="1" applyAlignment="1">
      <alignment horizontal="center" vertical="center" wrapText="1"/>
    </xf>
    <xf numFmtId="0" fontId="27" fillId="12" borderId="80" xfId="0" applyFont="1" applyFill="1" applyBorder="1" applyAlignment="1">
      <alignment horizontal="center" vertical="center" wrapText="1"/>
    </xf>
    <xf numFmtId="0" fontId="27" fillId="12" borderId="86" xfId="0" applyFont="1" applyFill="1" applyBorder="1" applyAlignment="1">
      <alignment horizontal="center" vertical="center" wrapText="1"/>
    </xf>
    <xf numFmtId="0" fontId="27" fillId="13" borderId="110" xfId="0" applyFont="1" applyFill="1" applyBorder="1" applyAlignment="1">
      <alignment horizontal="center" vertical="center" wrapText="1"/>
    </xf>
    <xf numFmtId="4" fontId="27" fillId="13" borderId="63" xfId="0" applyNumberFormat="1" applyFont="1" applyFill="1" applyBorder="1" applyAlignment="1">
      <alignment horizontal="center" vertical="center"/>
    </xf>
    <xf numFmtId="0" fontId="27" fillId="20" borderId="0" xfId="0" applyFont="1" applyFill="1" applyAlignment="1">
      <alignment horizontal="center" vertical="center" wrapText="1"/>
    </xf>
    <xf numFmtId="0" fontId="24" fillId="12" borderId="68" xfId="0" applyFont="1" applyFill="1" applyBorder="1" applyAlignment="1">
      <alignment horizontal="center" vertical="center"/>
    </xf>
    <xf numFmtId="0" fontId="25" fillId="12" borderId="69" xfId="0" applyFont="1" applyFill="1" applyBorder="1" applyAlignment="1">
      <alignment horizontal="center" vertical="center"/>
    </xf>
    <xf numFmtId="0" fontId="0" fillId="0" borderId="0" xfId="4" applyFont="1"/>
    <xf numFmtId="0" fontId="15" fillId="0" borderId="0" xfId="4" applyFont="1"/>
    <xf numFmtId="0" fontId="15" fillId="7" borderId="0" xfId="4" applyFont="1" applyFill="1"/>
    <xf numFmtId="0" fontId="2" fillId="7" borderId="0" xfId="4" applyFont="1" applyFill="1"/>
    <xf numFmtId="0" fontId="24" fillId="18" borderId="56" xfId="0" applyFont="1" applyFill="1" applyBorder="1" applyAlignment="1">
      <alignment horizontal="left" vertical="center" wrapText="1"/>
    </xf>
    <xf numFmtId="0" fontId="24" fillId="18" borderId="61" xfId="0" applyFont="1" applyFill="1" applyBorder="1" applyAlignment="1">
      <alignment horizontal="left" vertical="center" wrapText="1"/>
    </xf>
    <xf numFmtId="8" fontId="24" fillId="7" borderId="56" xfId="0" applyNumberFormat="1" applyFont="1" applyFill="1" applyBorder="1" applyAlignment="1">
      <alignment horizontal="center" vertical="center"/>
    </xf>
    <xf numFmtId="4" fontId="24" fillId="7" borderId="56" xfId="0" applyNumberFormat="1" applyFont="1" applyFill="1" applyBorder="1" applyAlignment="1">
      <alignment horizontal="center" vertical="center"/>
    </xf>
    <xf numFmtId="4" fontId="24" fillId="18" borderId="56" xfId="0" applyNumberFormat="1" applyFont="1" applyFill="1" applyBorder="1" applyAlignment="1">
      <alignment horizontal="center" vertical="center" wrapText="1"/>
    </xf>
    <xf numFmtId="164" fontId="5" fillId="6" borderId="114" xfId="1" applyNumberFormat="1" applyFont="1" applyFill="1" applyBorder="1" applyAlignment="1">
      <alignment horizontal="center" vertical="center"/>
    </xf>
    <xf numFmtId="0" fontId="5" fillId="0" borderId="121" xfId="1" applyFont="1" applyBorder="1" applyAlignment="1">
      <alignment horizontal="center" vertical="center"/>
    </xf>
    <xf numFmtId="4" fontId="5" fillId="9" borderId="49" xfId="1" applyNumberFormat="1" applyFont="1" applyFill="1" applyBorder="1" applyAlignment="1">
      <alignment horizontal="center" vertical="center"/>
    </xf>
    <xf numFmtId="0" fontId="5" fillId="7" borderId="53" xfId="1" applyFont="1" applyFill="1" applyBorder="1" applyAlignment="1">
      <alignment horizontal="left" vertical="center" wrapText="1"/>
    </xf>
    <xf numFmtId="2" fontId="5" fillId="10" borderId="49" xfId="1" applyNumberFormat="1" applyFont="1" applyFill="1" applyBorder="1" applyAlignment="1">
      <alignment horizontal="center" vertical="center"/>
    </xf>
    <xf numFmtId="0" fontId="5" fillId="7" borderId="4" xfId="1" applyFont="1" applyFill="1" applyBorder="1" applyAlignment="1">
      <alignment vertical="center" wrapText="1"/>
    </xf>
    <xf numFmtId="4" fontId="5" fillId="6" borderId="7" xfId="1" applyNumberFormat="1" applyFont="1" applyFill="1" applyBorder="1" applyAlignment="1">
      <alignment horizontal="right" vertical="center" wrapText="1"/>
    </xf>
    <xf numFmtId="0" fontId="27" fillId="0" borderId="9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71" fontId="24" fillId="12" borderId="56" xfId="0" applyNumberFormat="1" applyFont="1" applyFill="1" applyBorder="1" applyAlignment="1">
      <alignment horizontal="center" vertical="center" wrapText="1"/>
    </xf>
    <xf numFmtId="171" fontId="27" fillId="13" borderId="56" xfId="0" applyNumberFormat="1" applyFont="1" applyFill="1" applyBorder="1" applyAlignment="1">
      <alignment horizontal="center" vertical="center" wrapText="1"/>
    </xf>
    <xf numFmtId="0" fontId="13" fillId="9" borderId="54" xfId="1" applyFont="1" applyFill="1" applyBorder="1" applyAlignment="1">
      <alignment horizontal="center" vertical="center"/>
    </xf>
    <xf numFmtId="0" fontId="13" fillId="9" borderId="54" xfId="1" applyFont="1" applyFill="1" applyBorder="1" applyAlignment="1">
      <alignment horizontal="center" vertical="center" wrapText="1"/>
    </xf>
    <xf numFmtId="170" fontId="24" fillId="12" borderId="57" xfId="0" applyNumberFormat="1" applyFont="1" applyFill="1" applyBorder="1" applyAlignment="1">
      <alignment horizontal="center" vertical="center" wrapText="1"/>
    </xf>
    <xf numFmtId="0" fontId="5" fillId="6" borderId="4" xfId="1" applyFont="1" applyFill="1" applyBorder="1" applyAlignment="1">
      <alignment horizontal="left" vertical="center" wrapText="1"/>
    </xf>
    <xf numFmtId="0" fontId="5" fillId="6" borderId="53" xfId="1" applyFont="1" applyFill="1" applyBorder="1" applyAlignment="1">
      <alignment horizontal="left" vertical="center" wrapText="1"/>
    </xf>
    <xf numFmtId="0" fontId="5" fillId="10" borderId="4" xfId="1" applyFont="1" applyFill="1" applyBorder="1" applyAlignment="1">
      <alignment horizontal="left" vertical="center" wrapText="1"/>
    </xf>
    <xf numFmtId="0" fontId="5" fillId="10" borderId="53" xfId="1" applyFont="1" applyFill="1" applyBorder="1" applyAlignment="1">
      <alignment horizontal="left" vertical="center" wrapText="1"/>
    </xf>
    <xf numFmtId="10" fontId="5" fillId="9" borderId="3" xfId="1" applyNumberFormat="1" applyFont="1" applyFill="1" applyBorder="1" applyAlignment="1">
      <alignment horizontal="center" vertical="center"/>
    </xf>
    <xf numFmtId="10" fontId="5" fillId="10" borderId="10" xfId="1" applyNumberFormat="1" applyFont="1" applyFill="1" applyBorder="1" applyAlignment="1">
      <alignment horizontal="center" vertical="center" wrapText="1"/>
    </xf>
    <xf numFmtId="0" fontId="32" fillId="0" borderId="0" xfId="0" applyFont="1"/>
    <xf numFmtId="0" fontId="5" fillId="7" borderId="0" xfId="1" applyFont="1" applyFill="1" applyAlignment="1">
      <alignment horizontal="left" vertical="center" wrapText="1"/>
    </xf>
    <xf numFmtId="0" fontId="5" fillId="6" borderId="109" xfId="0" applyFont="1" applyFill="1" applyBorder="1" applyAlignment="1">
      <alignment horizontal="center" vertical="center"/>
    </xf>
    <xf numFmtId="0" fontId="2" fillId="22" borderId="0" xfId="4" applyFont="1" applyFill="1"/>
    <xf numFmtId="0" fontId="2" fillId="7" borderId="0" xfId="0" applyFont="1" applyFill="1" applyAlignment="1">
      <alignment vertical="center"/>
    </xf>
    <xf numFmtId="0" fontId="1" fillId="0" borderId="0" xfId="4" applyFont="1"/>
    <xf numFmtId="0" fontId="1" fillId="7" borderId="0" xfId="4" applyFont="1" applyFill="1"/>
    <xf numFmtId="0" fontId="27" fillId="0" borderId="125" xfId="0" applyFont="1" applyBorder="1" applyAlignment="1">
      <alignment horizontal="center" vertical="center" wrapText="1"/>
    </xf>
    <xf numFmtId="0" fontId="24" fillId="7" borderId="62" xfId="0" applyFont="1" applyFill="1" applyBorder="1" applyAlignment="1">
      <alignment horizontal="center" vertical="center" wrapText="1"/>
    </xf>
    <xf numFmtId="0" fontId="24" fillId="7" borderId="83" xfId="0" applyFont="1" applyFill="1" applyBorder="1" applyAlignment="1">
      <alignment horizontal="center" vertical="center" wrapText="1"/>
    </xf>
    <xf numFmtId="170" fontId="24" fillId="7" borderId="83" xfId="0" applyNumberFormat="1" applyFont="1" applyFill="1" applyBorder="1" applyAlignment="1">
      <alignment horizontal="center" vertical="center" wrapText="1"/>
    </xf>
    <xf numFmtId="0" fontId="11" fillId="7" borderId="56" xfId="0" applyFont="1" applyFill="1" applyBorder="1" applyAlignment="1">
      <alignment horizontal="center" vertical="center" wrapText="1"/>
    </xf>
    <xf numFmtId="2" fontId="2" fillId="7" borderId="61" xfId="0" applyNumberFormat="1" applyFont="1" applyFill="1" applyBorder="1" applyAlignment="1">
      <alignment horizontal="center" vertical="center" wrapText="1"/>
    </xf>
    <xf numFmtId="0" fontId="2" fillId="7" borderId="56" xfId="0" applyFont="1" applyFill="1" applyBorder="1" applyAlignment="1">
      <alignment horizontal="center" vertical="center" wrapText="1"/>
    </xf>
    <xf numFmtId="170" fontId="24" fillId="7" borderId="84" xfId="0" applyNumberFormat="1" applyFont="1" applyFill="1" applyBorder="1" applyAlignment="1">
      <alignment horizontal="center" vertical="center" wrapText="1"/>
    </xf>
    <xf numFmtId="0" fontId="0" fillId="7" borderId="0" xfId="0" applyFont="1" applyFill="1"/>
    <xf numFmtId="0" fontId="11" fillId="6" borderId="61" xfId="0" applyFont="1" applyFill="1" applyBorder="1" applyAlignment="1">
      <alignment horizontal="center" vertical="center" wrapText="1"/>
    </xf>
    <xf numFmtId="0" fontId="2" fillId="7" borderId="0" xfId="5" applyFont="1" applyFill="1" applyAlignment="1">
      <alignment horizontal="left" vertical="center" wrapText="1"/>
    </xf>
    <xf numFmtId="0" fontId="11" fillId="0" borderId="0" xfId="6" applyFont="1" applyAlignment="1">
      <alignment horizontal="left" vertical="center" wrapText="1"/>
    </xf>
    <xf numFmtId="0" fontId="11" fillId="7" borderId="0" xfId="4" applyFont="1" applyFill="1" applyAlignment="1">
      <alignment horizontal="left" vertical="center" wrapText="1"/>
    </xf>
    <xf numFmtId="0" fontId="2" fillId="0" borderId="0" xfId="4" applyFont="1" applyAlignment="1">
      <alignment horizontal="left" vertical="center" wrapText="1"/>
    </xf>
    <xf numFmtId="0" fontId="2" fillId="7" borderId="0" xfId="4" applyFont="1" applyFill="1" applyAlignment="1">
      <alignment horizontal="left" vertical="center" wrapText="1"/>
    </xf>
    <xf numFmtId="0" fontId="2" fillId="0" borderId="0" xfId="4" applyFont="1" applyAlignment="1">
      <alignment wrapText="1"/>
    </xf>
    <xf numFmtId="0" fontId="33" fillId="7" borderId="0" xfId="1" applyFont="1" applyFill="1" applyAlignment="1"/>
    <xf numFmtId="4" fontId="5" fillId="0" borderId="41" xfId="1" applyNumberFormat="1" applyFont="1" applyBorder="1" applyAlignment="1">
      <alignment horizontal="right" vertical="center" wrapText="1"/>
    </xf>
    <xf numFmtId="10" fontId="5" fillId="0" borderId="3" xfId="1" applyNumberFormat="1" applyFont="1" applyBorder="1" applyAlignment="1">
      <alignment horizontal="center" vertical="center" wrapText="1"/>
    </xf>
    <xf numFmtId="4" fontId="5" fillId="0" borderId="7" xfId="1" applyNumberFormat="1" applyFont="1" applyBorder="1" applyAlignment="1">
      <alignment horizontal="right" vertical="center"/>
    </xf>
    <xf numFmtId="0" fontId="3" fillId="7" borderId="43" xfId="1" applyFont="1" applyFill="1" applyBorder="1" applyAlignment="1">
      <alignment horizontal="left"/>
    </xf>
    <xf numFmtId="0" fontId="3" fillId="2" borderId="79" xfId="1" applyFont="1" applyFill="1" applyBorder="1" applyAlignment="1">
      <alignment horizontal="center" vertical="center"/>
    </xf>
    <xf numFmtId="4" fontId="5" fillId="0" borderId="73" xfId="1" applyNumberFormat="1" applyFont="1" applyBorder="1" applyAlignment="1">
      <alignment horizontal="right" vertical="center" wrapText="1"/>
    </xf>
    <xf numFmtId="0" fontId="5" fillId="10" borderId="7" xfId="1" applyFont="1" applyFill="1" applyBorder="1" applyAlignment="1">
      <alignment horizontal="left" vertical="center" wrapText="1"/>
    </xf>
    <xf numFmtId="0" fontId="3" fillId="2" borderId="43" xfId="1" applyFont="1" applyFill="1" applyBorder="1" applyAlignment="1">
      <alignment horizontal="center" vertical="center"/>
    </xf>
    <xf numFmtId="0" fontId="5" fillId="6" borderId="7" xfId="1" applyFont="1" applyFill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3" fillId="2" borderId="76" xfId="1" applyFont="1" applyFill="1" applyBorder="1" applyAlignment="1">
      <alignment horizontal="left"/>
    </xf>
    <xf numFmtId="0" fontId="6" fillId="3" borderId="30" xfId="1" applyFont="1" applyFill="1" applyBorder="1" applyAlignment="1">
      <alignment horizontal="left"/>
    </xf>
    <xf numFmtId="4" fontId="5" fillId="0" borderId="42" xfId="1" applyNumberFormat="1" applyFont="1" applyBorder="1" applyAlignment="1">
      <alignment horizontal="right" vertical="center" wrapText="1"/>
    </xf>
    <xf numFmtId="0" fontId="10" fillId="0" borderId="0" xfId="1" applyFont="1" applyAlignment="1">
      <alignment horizontal="center"/>
    </xf>
    <xf numFmtId="0" fontId="5" fillId="0" borderId="7" xfId="1" applyFont="1" applyBorder="1" applyAlignment="1">
      <alignment horizontal="left" vertical="center" wrapText="1"/>
    </xf>
    <xf numFmtId="0" fontId="6" fillId="3" borderId="72" xfId="1" applyFont="1" applyFill="1" applyBorder="1" applyAlignment="1">
      <alignment horizontal="left"/>
    </xf>
    <xf numFmtId="0" fontId="3" fillId="2" borderId="23" xfId="1" applyFont="1" applyFill="1" applyBorder="1" applyAlignment="1">
      <alignment horizontal="left"/>
    </xf>
    <xf numFmtId="4" fontId="6" fillId="0" borderId="41" xfId="1" applyNumberFormat="1" applyFont="1" applyBorder="1" applyAlignment="1">
      <alignment horizontal="right" vertical="center"/>
    </xf>
    <xf numFmtId="0" fontId="6" fillId="3" borderId="30" xfId="1" applyFont="1" applyFill="1" applyBorder="1" applyAlignment="1">
      <alignment horizontal="left" vertical="center"/>
    </xf>
    <xf numFmtId="0" fontId="3" fillId="0" borderId="43" xfId="1" applyFont="1" applyBorder="1" applyAlignment="1">
      <alignment horizontal="left"/>
    </xf>
    <xf numFmtId="0" fontId="6" fillId="3" borderId="20" xfId="1" applyFont="1" applyFill="1" applyBorder="1" applyAlignment="1">
      <alignment horizontal="left"/>
    </xf>
    <xf numFmtId="0" fontId="6" fillId="3" borderId="32" xfId="1" applyFont="1" applyFill="1" applyBorder="1" applyAlignment="1">
      <alignment horizontal="left"/>
    </xf>
    <xf numFmtId="0" fontId="5" fillId="0" borderId="29" xfId="1" applyFont="1" applyBorder="1" applyAlignment="1">
      <alignment horizontal="left" vertical="center" wrapText="1"/>
    </xf>
    <xf numFmtId="0" fontId="3" fillId="0" borderId="43" xfId="1" applyFont="1" applyBorder="1" applyAlignment="1">
      <alignment horizontal="left" wrapText="1"/>
    </xf>
    <xf numFmtId="0" fontId="5" fillId="0" borderId="27" xfId="1" applyFont="1" applyBorder="1" applyAlignment="1">
      <alignment horizontal="left" vertical="center" wrapText="1"/>
    </xf>
    <xf numFmtId="0" fontId="3" fillId="0" borderId="0" xfId="1" applyFont="1" applyAlignment="1">
      <alignment horizontal="center" vertical="center"/>
    </xf>
    <xf numFmtId="0" fontId="5" fillId="0" borderId="112" xfId="1" applyFont="1" applyBorder="1" applyAlignment="1">
      <alignment horizontal="center" vertical="center"/>
    </xf>
    <xf numFmtId="0" fontId="5" fillId="0" borderId="113" xfId="1" applyFont="1" applyBorder="1" applyAlignment="1">
      <alignment horizontal="center" vertical="center"/>
    </xf>
    <xf numFmtId="0" fontId="5" fillId="0" borderId="54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5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115" xfId="1" applyFont="1" applyBorder="1" applyAlignment="1">
      <alignment horizontal="center" vertical="center" wrapText="1"/>
    </xf>
    <xf numFmtId="0" fontId="5" fillId="0" borderId="41" xfId="1" applyFont="1" applyBorder="1" applyAlignment="1">
      <alignment horizontal="center" vertical="center" wrapText="1"/>
    </xf>
    <xf numFmtId="0" fontId="5" fillId="0" borderId="122" xfId="1" applyFont="1" applyBorder="1" applyAlignment="1">
      <alignment horizontal="center" vertical="center" wrapText="1"/>
    </xf>
    <xf numFmtId="0" fontId="5" fillId="10" borderId="119" xfId="1" applyFont="1" applyFill="1" applyBorder="1" applyAlignment="1">
      <alignment horizontal="center" vertical="center" wrapText="1"/>
    </xf>
    <xf numFmtId="0" fontId="5" fillId="10" borderId="120" xfId="1" applyFont="1" applyFill="1" applyBorder="1" applyAlignment="1">
      <alignment horizontal="center" vertical="center" wrapText="1"/>
    </xf>
    <xf numFmtId="0" fontId="3" fillId="0" borderId="23" xfId="1" applyFont="1" applyBorder="1" applyAlignment="1">
      <alignment horizontal="left"/>
    </xf>
    <xf numFmtId="165" fontId="5" fillId="10" borderId="41" xfId="2" applyFont="1" applyFill="1" applyBorder="1" applyAlignment="1">
      <alignment horizontal="center" vertical="center"/>
    </xf>
    <xf numFmtId="0" fontId="5" fillId="0" borderId="41" xfId="1" applyFont="1" applyBorder="1" applyAlignment="1">
      <alignment horizontal="center" vertical="center"/>
    </xf>
    <xf numFmtId="0" fontId="5" fillId="10" borderId="4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49" fontId="5" fillId="10" borderId="1" xfId="1" applyNumberFormat="1" applyFont="1" applyFill="1" applyBorder="1" applyAlignment="1">
      <alignment horizontal="center" vertical="center"/>
    </xf>
    <xf numFmtId="0" fontId="6" fillId="0" borderId="30" xfId="1" applyFont="1" applyBorder="1" applyAlignment="1">
      <alignment horizontal="left"/>
    </xf>
    <xf numFmtId="0" fontId="3" fillId="2" borderId="75" xfId="1" applyFont="1" applyFill="1" applyBorder="1" applyAlignment="1">
      <alignment horizontal="left"/>
    </xf>
    <xf numFmtId="0" fontId="3" fillId="2" borderId="71" xfId="1" applyFont="1" applyFill="1" applyBorder="1" applyAlignment="1">
      <alignment horizontal="center" vertical="center"/>
    </xf>
    <xf numFmtId="0" fontId="5" fillId="0" borderId="116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23" xfId="1" applyFont="1" applyBorder="1" applyAlignment="1">
      <alignment horizontal="center" vertical="center" wrapText="1"/>
    </xf>
    <xf numFmtId="0" fontId="5" fillId="0" borderId="117" xfId="1" applyFont="1" applyBorder="1" applyAlignment="1">
      <alignment horizontal="center" vertical="center"/>
    </xf>
    <xf numFmtId="0" fontId="5" fillId="0" borderId="118" xfId="1" applyFont="1" applyBorder="1" applyAlignment="1">
      <alignment horizontal="center" vertical="center"/>
    </xf>
    <xf numFmtId="0" fontId="5" fillId="0" borderId="124" xfId="1" applyFont="1" applyBorder="1" applyAlignment="1">
      <alignment horizontal="center" vertical="center"/>
    </xf>
    <xf numFmtId="0" fontId="3" fillId="0" borderId="74" xfId="1" applyFont="1" applyBorder="1" applyAlignment="1">
      <alignment horizontal="center" vertical="center"/>
    </xf>
    <xf numFmtId="0" fontId="5" fillId="0" borderId="73" xfId="1" applyFont="1" applyBorder="1" applyAlignment="1">
      <alignment horizontal="center" vertical="center"/>
    </xf>
    <xf numFmtId="0" fontId="5" fillId="7" borderId="73" xfId="1" applyFont="1" applyFill="1" applyBorder="1" applyAlignment="1">
      <alignment horizontal="center" vertical="center"/>
    </xf>
    <xf numFmtId="0" fontId="5" fillId="7" borderId="41" xfId="1" applyFont="1" applyFill="1" applyBorder="1" applyAlignment="1">
      <alignment horizontal="center" vertical="center"/>
    </xf>
    <xf numFmtId="0" fontId="14" fillId="5" borderId="77" xfId="1" applyFont="1" applyFill="1" applyBorder="1" applyAlignment="1">
      <alignment horizontal="center" vertical="center" wrapText="1"/>
    </xf>
    <xf numFmtId="0" fontId="14" fillId="5" borderId="78" xfId="1" applyFont="1" applyFill="1" applyBorder="1" applyAlignment="1">
      <alignment horizontal="center" vertical="center" wrapText="1"/>
    </xf>
    <xf numFmtId="0" fontId="13" fillId="0" borderId="92" xfId="1" applyFont="1" applyBorder="1" applyAlignment="1">
      <alignment horizontal="right"/>
    </xf>
    <xf numFmtId="0" fontId="13" fillId="0" borderId="93" xfId="1" applyFont="1" applyBorder="1" applyAlignment="1">
      <alignment horizontal="right"/>
    </xf>
    <xf numFmtId="0" fontId="13" fillId="0" borderId="94" xfId="1" applyFont="1" applyBorder="1" applyAlignment="1">
      <alignment horizontal="right"/>
    </xf>
    <xf numFmtId="0" fontId="13" fillId="0" borderId="0" xfId="1" applyFont="1" applyAlignment="1">
      <alignment horizontal="left"/>
    </xf>
    <xf numFmtId="0" fontId="27" fillId="21" borderId="107" xfId="0" applyFont="1" applyFill="1" applyBorder="1" applyAlignment="1">
      <alignment horizontal="center" vertical="center" wrapText="1"/>
    </xf>
    <xf numFmtId="0" fontId="27" fillId="21" borderId="87" xfId="0" applyFont="1" applyFill="1" applyBorder="1" applyAlignment="1">
      <alignment horizontal="center" vertical="center" wrapText="1"/>
    </xf>
    <xf numFmtId="0" fontId="27" fillId="21" borderId="108" xfId="0" applyFont="1" applyFill="1" applyBorder="1" applyAlignment="1">
      <alignment horizontal="center" vertical="center" wrapText="1"/>
    </xf>
    <xf numFmtId="0" fontId="27" fillId="20" borderId="80" xfId="0" applyFont="1" applyFill="1" applyBorder="1" applyAlignment="1">
      <alignment horizontal="center" vertical="center" wrapText="1"/>
    </xf>
    <xf numFmtId="0" fontId="27" fillId="20" borderId="86" xfId="0" applyFont="1" applyFill="1" applyBorder="1" applyAlignment="1">
      <alignment horizontal="center" vertical="center" wrapText="1"/>
    </xf>
    <xf numFmtId="0" fontId="27" fillId="15" borderId="56" xfId="0" applyFont="1" applyFill="1" applyBorder="1" applyAlignment="1">
      <alignment horizontal="center" vertical="center" wrapText="1"/>
    </xf>
    <xf numFmtId="0" fontId="27" fillId="13" borderId="85" xfId="0" applyFont="1" applyFill="1" applyBorder="1" applyAlignment="1">
      <alignment horizontal="center" vertical="center" wrapText="1"/>
    </xf>
    <xf numFmtId="0" fontId="27" fillId="13" borderId="110" xfId="0" applyFont="1" applyFill="1" applyBorder="1" applyAlignment="1">
      <alignment horizontal="center" vertical="center" wrapText="1"/>
    </xf>
    <xf numFmtId="0" fontId="2" fillId="18" borderId="98" xfId="0" applyFont="1" applyFill="1" applyBorder="1" applyAlignment="1">
      <alignment horizontal="center" vertical="center" wrapText="1"/>
    </xf>
    <xf numFmtId="0" fontId="2" fillId="18" borderId="68" xfId="0" applyFont="1" applyFill="1" applyBorder="1" applyAlignment="1">
      <alignment horizontal="center" vertical="center" wrapText="1"/>
    </xf>
    <xf numFmtId="0" fontId="2" fillId="18" borderId="69" xfId="0" applyFont="1" applyFill="1" applyBorder="1" applyAlignment="1">
      <alignment horizontal="center" vertical="center" wrapText="1"/>
    </xf>
    <xf numFmtId="0" fontId="27" fillId="12" borderId="56" xfId="0" applyFont="1" applyFill="1" applyBorder="1" applyAlignment="1">
      <alignment horizontal="center" vertical="center" wrapText="1"/>
    </xf>
    <xf numFmtId="0" fontId="27" fillId="15" borderId="61" xfId="0" applyFont="1" applyFill="1" applyBorder="1" applyAlignment="1">
      <alignment horizontal="center" vertical="center" wrapText="1"/>
    </xf>
    <xf numFmtId="0" fontId="27" fillId="15" borderId="68" xfId="0" applyFont="1" applyFill="1" applyBorder="1" applyAlignment="1">
      <alignment horizontal="center" vertical="center" wrapText="1"/>
    </xf>
    <xf numFmtId="0" fontId="27" fillId="15" borderId="69" xfId="0" applyFont="1" applyFill="1" applyBorder="1" applyAlignment="1">
      <alignment horizontal="center" vertical="center" wrapText="1"/>
    </xf>
    <xf numFmtId="0" fontId="26" fillId="13" borderId="82" xfId="0" applyFont="1" applyFill="1" applyBorder="1" applyAlignment="1">
      <alignment horizontal="center" vertical="center" wrapText="1"/>
    </xf>
    <xf numFmtId="0" fontId="26" fillId="13" borderId="66" xfId="0" applyFont="1" applyFill="1" applyBorder="1" applyAlignment="1">
      <alignment horizontal="center" vertical="center" wrapText="1"/>
    </xf>
    <xf numFmtId="0" fontId="27" fillId="20" borderId="65" xfId="0" applyFont="1" applyFill="1" applyBorder="1" applyAlignment="1">
      <alignment horizontal="center" vertical="center" wrapText="1"/>
    </xf>
    <xf numFmtId="0" fontId="27" fillId="20" borderId="58" xfId="0" applyFont="1" applyFill="1" applyBorder="1" applyAlignment="1">
      <alignment horizontal="center" vertical="center" wrapText="1"/>
    </xf>
    <xf numFmtId="0" fontId="27" fillId="20" borderId="67" xfId="0" applyFont="1" applyFill="1" applyBorder="1" applyAlignment="1">
      <alignment horizontal="center" vertical="center" wrapText="1"/>
    </xf>
    <xf numFmtId="0" fontId="27" fillId="20" borderId="59" xfId="0" applyFont="1" applyFill="1" applyBorder="1" applyAlignment="1">
      <alignment horizontal="center" vertical="center" wrapText="1"/>
    </xf>
    <xf numFmtId="0" fontId="27" fillId="18" borderId="88" xfId="0" applyFont="1" applyFill="1" applyBorder="1" applyAlignment="1">
      <alignment horizontal="center" vertical="center" wrapText="1"/>
    </xf>
    <xf numFmtId="0" fontId="27" fillId="18" borderId="89" xfId="0" applyFont="1" applyFill="1" applyBorder="1" applyAlignment="1">
      <alignment horizontal="center" vertical="center" wrapText="1"/>
    </xf>
    <xf numFmtId="0" fontId="27" fillId="18" borderId="101" xfId="0" applyFont="1" applyFill="1" applyBorder="1" applyAlignment="1">
      <alignment horizontal="center" vertical="center" wrapText="1"/>
    </xf>
    <xf numFmtId="0" fontId="27" fillId="13" borderId="110" xfId="0" applyFont="1" applyFill="1" applyBorder="1" applyAlignment="1">
      <alignment horizontal="left" vertical="center" wrapText="1"/>
    </xf>
    <xf numFmtId="0" fontId="27" fillId="13" borderId="111" xfId="0" applyFont="1" applyFill="1" applyBorder="1" applyAlignment="1">
      <alignment horizontal="left" vertical="center" wrapText="1"/>
    </xf>
    <xf numFmtId="0" fontId="26" fillId="12" borderId="82" xfId="0" applyFont="1" applyFill="1" applyBorder="1" applyAlignment="1">
      <alignment horizontal="center" vertical="center" wrapText="1"/>
    </xf>
    <xf numFmtId="0" fontId="26" fillId="12" borderId="84" xfId="0" applyFont="1" applyFill="1" applyBorder="1" applyAlignment="1">
      <alignment horizontal="center" vertical="center" wrapText="1"/>
    </xf>
    <xf numFmtId="0" fontId="24" fillId="18" borderId="96" xfId="0" applyFont="1" applyFill="1" applyBorder="1" applyAlignment="1">
      <alignment horizontal="center" vertical="center" wrapText="1"/>
    </xf>
    <xf numFmtId="0" fontId="24" fillId="18" borderId="91" xfId="0" applyFont="1" applyFill="1" applyBorder="1" applyAlignment="1">
      <alignment horizontal="center" vertical="center" wrapText="1"/>
    </xf>
    <xf numFmtId="0" fontId="24" fillId="18" borderId="70" xfId="0" applyFont="1" applyFill="1" applyBorder="1" applyAlignment="1">
      <alignment horizontal="center" vertical="center" wrapText="1"/>
    </xf>
    <xf numFmtId="4" fontId="24" fillId="0" borderId="60" xfId="0" applyNumberFormat="1" applyFont="1" applyBorder="1" applyAlignment="1">
      <alignment horizontal="center" vertical="center" wrapText="1"/>
    </xf>
    <xf numFmtId="4" fontId="24" fillId="0" borderId="70" xfId="0" applyNumberFormat="1" applyFont="1" applyBorder="1" applyAlignment="1">
      <alignment horizontal="center" vertical="center" wrapText="1"/>
    </xf>
    <xf numFmtId="0" fontId="11" fillId="6" borderId="60" xfId="0" applyFont="1" applyFill="1" applyBorder="1" applyAlignment="1">
      <alignment horizontal="center" vertical="center" wrapText="1"/>
    </xf>
    <xf numFmtId="0" fontId="11" fillId="6" borderId="97" xfId="0" applyFont="1" applyFill="1" applyBorder="1" applyAlignment="1">
      <alignment horizontal="center" vertical="center" wrapText="1"/>
    </xf>
    <xf numFmtId="0" fontId="27" fillId="18" borderId="102" xfId="0" applyFont="1" applyFill="1" applyBorder="1" applyAlignment="1">
      <alignment horizontal="center" vertical="center" wrapText="1"/>
    </xf>
    <xf numFmtId="0" fontId="27" fillId="18" borderId="103" xfId="0" applyFont="1" applyFill="1" applyBorder="1" applyAlignment="1">
      <alignment horizontal="center" vertical="center" wrapText="1"/>
    </xf>
    <xf numFmtId="0" fontId="27" fillId="18" borderId="104" xfId="0" applyFont="1" applyFill="1" applyBorder="1" applyAlignment="1">
      <alignment horizontal="center" vertical="center" wrapText="1"/>
    </xf>
    <xf numFmtId="0" fontId="27" fillId="18" borderId="92" xfId="0" applyFont="1" applyFill="1" applyBorder="1" applyAlignment="1">
      <alignment horizontal="center" vertical="center" wrapText="1"/>
    </xf>
    <xf numFmtId="0" fontId="27" fillId="18" borderId="93" xfId="0" applyFont="1" applyFill="1" applyBorder="1" applyAlignment="1">
      <alignment horizontal="center" vertical="center" wrapText="1"/>
    </xf>
    <xf numFmtId="0" fontId="27" fillId="18" borderId="100" xfId="0" applyFont="1" applyFill="1" applyBorder="1" applyAlignment="1">
      <alignment horizontal="center" vertical="center" wrapText="1"/>
    </xf>
    <xf numFmtId="0" fontId="27" fillId="0" borderId="105" xfId="0" applyFont="1" applyBorder="1" applyAlignment="1">
      <alignment horizontal="center" vertical="center" wrapText="1"/>
    </xf>
    <xf numFmtId="0" fontId="27" fillId="0" borderId="106" xfId="0" applyFont="1" applyBorder="1" applyAlignment="1">
      <alignment horizontal="center" vertical="center" wrapText="1"/>
    </xf>
    <xf numFmtId="0" fontId="24" fillId="18" borderId="98" xfId="0" applyFont="1" applyFill="1" applyBorder="1" applyAlignment="1">
      <alignment horizontal="center" vertical="center" wrapText="1"/>
    </xf>
    <xf numFmtId="0" fontId="24" fillId="18" borderId="68" xfId="0" applyFont="1" applyFill="1" applyBorder="1" applyAlignment="1">
      <alignment horizontal="center" vertical="center" wrapText="1"/>
    </xf>
    <xf numFmtId="0" fontId="24" fillId="18" borderId="69" xfId="0" applyFont="1" applyFill="1" applyBorder="1" applyAlignment="1">
      <alignment horizontal="center" vertical="center" wrapText="1"/>
    </xf>
    <xf numFmtId="2" fontId="24" fillId="0" borderId="61" xfId="0" applyNumberFormat="1" applyFont="1" applyBorder="1" applyAlignment="1">
      <alignment horizontal="center" vertical="center" wrapText="1"/>
    </xf>
    <xf numFmtId="2" fontId="24" fillId="0" borderId="69" xfId="0" applyNumberFormat="1" applyFont="1" applyBorder="1" applyAlignment="1">
      <alignment horizontal="center" vertical="center" wrapText="1"/>
    </xf>
    <xf numFmtId="0" fontId="11" fillId="6" borderId="61" xfId="0" applyFont="1" applyFill="1" applyBorder="1" applyAlignment="1">
      <alignment horizontal="center" vertical="center" wrapText="1"/>
    </xf>
    <xf numFmtId="0" fontId="11" fillId="6" borderId="109" xfId="0" applyFont="1" applyFill="1" applyBorder="1" applyAlignment="1">
      <alignment horizontal="center" vertical="center" wrapText="1"/>
    </xf>
    <xf numFmtId="0" fontId="27" fillId="19" borderId="64" xfId="0" applyFont="1" applyFill="1" applyBorder="1" applyAlignment="1">
      <alignment horizontal="center" vertical="center" wrapText="1"/>
    </xf>
    <xf numFmtId="0" fontId="27" fillId="19" borderId="65" xfId="0" applyFont="1" applyFill="1" applyBorder="1" applyAlignment="1">
      <alignment horizontal="center" vertical="center" wrapText="1"/>
    </xf>
    <xf numFmtId="0" fontId="27" fillId="19" borderId="67" xfId="0" applyFont="1" applyFill="1" applyBorder="1" applyAlignment="1">
      <alignment horizontal="center" vertical="center" wrapText="1"/>
    </xf>
    <xf numFmtId="0" fontId="27" fillId="21" borderId="61" xfId="0" applyFont="1" applyFill="1" applyBorder="1" applyAlignment="1">
      <alignment horizontal="center" vertical="center" wrapText="1"/>
    </xf>
    <xf numFmtId="0" fontId="27" fillId="21" borderId="68" xfId="0" applyFont="1" applyFill="1" applyBorder="1" applyAlignment="1">
      <alignment horizontal="center" vertical="center" wrapText="1"/>
    </xf>
    <xf numFmtId="0" fontId="27" fillId="21" borderId="69" xfId="0" applyFont="1" applyFill="1" applyBorder="1" applyAlignment="1">
      <alignment horizontal="center" vertical="center" wrapText="1"/>
    </xf>
    <xf numFmtId="0" fontId="27" fillId="19" borderId="61" xfId="0" applyFont="1" applyFill="1" applyBorder="1" applyAlignment="1">
      <alignment horizontal="center" vertical="center" wrapText="1"/>
    </xf>
    <xf numFmtId="0" fontId="27" fillId="19" borderId="69" xfId="0" applyFont="1" applyFill="1" applyBorder="1" applyAlignment="1">
      <alignment horizontal="center" vertical="center" wrapText="1"/>
    </xf>
    <xf numFmtId="0" fontId="27" fillId="0" borderId="90" xfId="0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12" borderId="96" xfId="0" applyFont="1" applyFill="1" applyBorder="1" applyAlignment="1">
      <alignment horizontal="center" vertical="center"/>
    </xf>
    <xf numFmtId="0" fontId="27" fillId="12" borderId="91" xfId="0" applyFont="1" applyFill="1" applyBorder="1" applyAlignment="1">
      <alignment horizontal="center" vertical="center"/>
    </xf>
    <xf numFmtId="0" fontId="27" fillId="12" borderId="97" xfId="0" applyFont="1" applyFill="1" applyBorder="1" applyAlignment="1">
      <alignment horizontal="center" vertical="center"/>
    </xf>
    <xf numFmtId="0" fontId="27" fillId="19" borderId="68" xfId="0" applyFont="1" applyFill="1" applyBorder="1" applyAlignment="1">
      <alignment horizontal="center" vertical="center" wrapText="1"/>
    </xf>
  </cellXfs>
  <cellStyles count="8">
    <cellStyle name="Excel Built-in Normal" xfId="1" xr:uid="{00000000-0005-0000-0000-000001000000}"/>
    <cellStyle name="Moeda" xfId="2" builtinId="4"/>
    <cellStyle name="Moeda 2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2 3" xfId="6" xr:uid="{00000000-0005-0000-0000-000006000000}"/>
    <cellStyle name="Porcentagem" xfId="7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70C0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FBFB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41"/>
  <sheetViews>
    <sheetView tabSelected="1" workbookViewId="0">
      <selection activeCell="P35" sqref="P35"/>
    </sheetView>
  </sheetViews>
  <sheetFormatPr defaultColWidth="9.1796875" defaultRowHeight="12.5" x14ac:dyDescent="0.25"/>
  <cols>
    <col min="1" max="16384" width="9.1796875" style="117"/>
  </cols>
  <sheetData>
    <row r="2" spans="1:23" ht="14" x14ac:dyDescent="0.3">
      <c r="A2" s="114" t="s">
        <v>0</v>
      </c>
      <c r="B2" s="115"/>
      <c r="C2" s="115"/>
      <c r="D2" s="115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45"/>
    </row>
    <row r="3" spans="1:23" x14ac:dyDescent="0.25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</row>
    <row r="4" spans="1:23" x14ac:dyDescent="0.25">
      <c r="A4" s="116" t="s">
        <v>1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</row>
    <row r="5" spans="1:23" s="227" customFormat="1" x14ac:dyDescent="0.25">
      <c r="A5" s="116" t="s">
        <v>2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260"/>
      <c r="Q5" s="260"/>
      <c r="R5" s="260"/>
      <c r="S5" s="260"/>
      <c r="T5" s="260"/>
      <c r="U5" s="260"/>
      <c r="V5" s="260"/>
      <c r="W5" s="260"/>
    </row>
    <row r="6" spans="1:23" s="227" customFormat="1" x14ac:dyDescent="0.25">
      <c r="A6" s="116" t="s">
        <v>3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229"/>
      <c r="N6" s="258"/>
      <c r="O6" s="258"/>
      <c r="P6" s="260"/>
      <c r="Q6" s="260"/>
      <c r="R6" s="260"/>
      <c r="S6" s="260"/>
      <c r="T6" s="260"/>
      <c r="U6" s="260"/>
      <c r="V6" s="260"/>
      <c r="W6" s="260"/>
    </row>
    <row r="7" spans="1:23" ht="15.75" customHeight="1" x14ac:dyDescent="0.25">
      <c r="A7" s="275" t="s">
        <v>4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119"/>
      <c r="Q7" s="119"/>
      <c r="R7" s="119"/>
      <c r="S7" s="119"/>
      <c r="T7" s="119"/>
      <c r="U7" s="119"/>
      <c r="V7" s="119"/>
      <c r="W7" s="119"/>
    </row>
    <row r="8" spans="1:23" ht="13.5" customHeight="1" x14ac:dyDescent="0.25">
      <c r="A8" s="275"/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132"/>
      <c r="Q8" s="132"/>
      <c r="R8" s="119"/>
      <c r="S8" s="119"/>
      <c r="T8" s="119"/>
      <c r="U8" s="119"/>
      <c r="V8" s="119"/>
      <c r="W8" s="119"/>
    </row>
    <row r="9" spans="1:23" s="121" customFormat="1" ht="13.5" customHeight="1" x14ac:dyDescent="0.25">
      <c r="A9" s="275"/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120"/>
      <c r="Q9" s="120"/>
      <c r="R9" s="120"/>
      <c r="S9" s="120"/>
    </row>
    <row r="10" spans="1:23" s="121" customFormat="1" ht="13.5" customHeight="1" x14ac:dyDescent="0.25">
      <c r="A10" s="275" t="s">
        <v>5</v>
      </c>
      <c r="B10" s="275"/>
      <c r="C10" s="275"/>
      <c r="D10" s="275"/>
      <c r="E10" s="275"/>
      <c r="F10" s="275"/>
      <c r="G10" s="275"/>
      <c r="H10" s="275"/>
      <c r="I10" s="275"/>
      <c r="J10" s="275"/>
      <c r="K10" s="275"/>
      <c r="L10" s="275"/>
      <c r="M10" s="275"/>
      <c r="N10" s="275"/>
      <c r="O10" s="275"/>
      <c r="P10" s="120"/>
      <c r="Q10" s="120"/>
      <c r="R10" s="120"/>
      <c r="S10" s="120"/>
    </row>
    <row r="11" spans="1:23" s="121" customFormat="1" ht="13.5" customHeight="1" x14ac:dyDescent="0.25">
      <c r="A11" s="276" t="s">
        <v>6</v>
      </c>
      <c r="B11" s="276"/>
      <c r="C11" s="276"/>
      <c r="D11" s="276"/>
      <c r="E11" s="276"/>
      <c r="F11" s="276"/>
      <c r="G11" s="276"/>
      <c r="H11" s="276"/>
      <c r="I11" s="276"/>
      <c r="J11" s="276"/>
      <c r="K11" s="276"/>
      <c r="L11" s="276"/>
      <c r="M11" s="276"/>
      <c r="N11" s="276"/>
      <c r="O11" s="276"/>
      <c r="P11" s="120"/>
      <c r="Q11" s="120"/>
      <c r="R11" s="120"/>
      <c r="S11" s="120"/>
    </row>
    <row r="12" spans="1:23" s="121" customFormat="1" ht="13.5" customHeight="1" x14ac:dyDescent="0.25">
      <c r="A12" s="276"/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120"/>
      <c r="Q12" s="192"/>
      <c r="R12" s="120"/>
      <c r="S12" s="120"/>
    </row>
    <row r="13" spans="1:23" ht="13.5" customHeight="1" x14ac:dyDescent="0.25">
      <c r="A13" s="276"/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Q13" s="192"/>
    </row>
    <row r="14" spans="1:23" ht="13.5" customHeight="1" x14ac:dyDescent="0.25">
      <c r="A14" s="276"/>
      <c r="B14" s="276"/>
      <c r="C14" s="276"/>
      <c r="D14" s="276"/>
      <c r="E14" s="276"/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132"/>
      <c r="Q14" s="132"/>
      <c r="R14" s="122"/>
      <c r="S14" s="122"/>
      <c r="T14" s="122"/>
      <c r="U14" s="122"/>
      <c r="V14" s="122"/>
      <c r="W14" s="122"/>
    </row>
    <row r="15" spans="1:23" x14ac:dyDescent="0.25">
      <c r="A15" s="276"/>
      <c r="B15" s="276"/>
      <c r="C15" s="276"/>
      <c r="D15" s="276"/>
      <c r="E15" s="276"/>
      <c r="F15" s="276"/>
      <c r="G15" s="276"/>
      <c r="H15" s="276"/>
      <c r="I15" s="276"/>
      <c r="J15" s="276"/>
      <c r="K15" s="276"/>
      <c r="L15" s="276"/>
      <c r="M15" s="276"/>
      <c r="N15" s="276"/>
      <c r="O15" s="276"/>
      <c r="P15" s="132"/>
      <c r="Q15" s="132"/>
      <c r="R15" s="122"/>
      <c r="S15" s="122"/>
      <c r="T15" s="122"/>
      <c r="U15" s="122"/>
      <c r="V15" s="122"/>
      <c r="W15" s="122"/>
    </row>
    <row r="16" spans="1:23" s="227" customFormat="1" ht="13.5" customHeight="1" x14ac:dyDescent="0.25">
      <c r="A16" s="275" t="s">
        <v>7</v>
      </c>
      <c r="B16" s="275"/>
      <c r="C16" s="275"/>
      <c r="D16" s="275"/>
      <c r="E16" s="275"/>
      <c r="F16" s="275"/>
      <c r="G16" s="275"/>
      <c r="H16" s="275"/>
      <c r="I16" s="275"/>
      <c r="J16" s="275"/>
      <c r="K16" s="275"/>
      <c r="L16" s="275"/>
      <c r="M16" s="275"/>
      <c r="N16" s="275"/>
      <c r="O16" s="275"/>
      <c r="P16" s="193"/>
      <c r="Q16" s="192"/>
      <c r="R16" s="116"/>
      <c r="S16" s="116"/>
      <c r="T16" s="116"/>
      <c r="U16" s="116"/>
      <c r="V16" s="116"/>
      <c r="W16" s="116"/>
    </row>
    <row r="17" spans="1:23" s="227" customFormat="1" ht="12.65" customHeight="1" x14ac:dyDescent="0.25">
      <c r="A17" s="277" t="s">
        <v>8</v>
      </c>
      <c r="B17" s="277"/>
      <c r="C17" s="277"/>
      <c r="D17" s="277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77"/>
      <c r="P17" s="260"/>
      <c r="Q17" s="260"/>
      <c r="R17" s="260"/>
      <c r="S17" s="260"/>
      <c r="T17" s="260"/>
      <c r="U17" s="260"/>
      <c r="V17" s="260"/>
      <c r="W17" s="260"/>
    </row>
    <row r="18" spans="1:23" s="227" customFormat="1" x14ac:dyDescent="0.25">
      <c r="A18" s="277"/>
      <c r="B18" s="277"/>
      <c r="C18" s="277"/>
      <c r="D18" s="277"/>
      <c r="E18" s="277"/>
      <c r="F18" s="277"/>
      <c r="G18" s="277"/>
      <c r="H18" s="277"/>
      <c r="I18" s="277"/>
      <c r="J18" s="277"/>
      <c r="K18" s="277"/>
      <c r="L18" s="277"/>
      <c r="M18" s="277"/>
      <c r="N18" s="277"/>
      <c r="O18" s="277"/>
      <c r="P18" s="260"/>
      <c r="Q18" s="260"/>
      <c r="R18" s="260"/>
      <c r="S18" s="260"/>
      <c r="T18" s="260"/>
      <c r="U18" s="260"/>
      <c r="V18" s="260"/>
      <c r="W18" s="260"/>
    </row>
    <row r="19" spans="1:23" s="157" customFormat="1" ht="13.5" customHeight="1" x14ac:dyDescent="0.25">
      <c r="A19" s="277" t="s">
        <v>9</v>
      </c>
      <c r="B19" s="277"/>
      <c r="C19" s="277"/>
      <c r="D19" s="277"/>
      <c r="E19" s="277"/>
      <c r="F19" s="277"/>
      <c r="G19" s="277"/>
      <c r="H19" s="277"/>
      <c r="I19" s="277"/>
      <c r="J19" s="277"/>
      <c r="K19" s="277"/>
      <c r="L19" s="277"/>
      <c r="M19" s="277"/>
      <c r="N19" s="277"/>
      <c r="O19" s="277"/>
      <c r="P19" s="158"/>
      <c r="Q19" s="158"/>
      <c r="R19" s="158"/>
      <c r="S19" s="158"/>
      <c r="T19" s="158"/>
      <c r="U19" s="158"/>
      <c r="V19" s="158"/>
      <c r="W19" s="158"/>
    </row>
    <row r="20" spans="1:23" x14ac:dyDescent="0.25">
      <c r="A20" s="277"/>
      <c r="B20" s="277"/>
      <c r="C20" s="277"/>
      <c r="D20" s="277"/>
      <c r="E20" s="277"/>
      <c r="F20" s="277"/>
      <c r="G20" s="277"/>
      <c r="H20" s="277"/>
      <c r="I20" s="277"/>
      <c r="J20" s="277"/>
      <c r="K20" s="277"/>
      <c r="L20" s="277"/>
      <c r="M20" s="277"/>
      <c r="N20" s="277"/>
      <c r="O20" s="277"/>
      <c r="P20" s="118"/>
      <c r="Q20" s="118"/>
      <c r="R20" s="118"/>
      <c r="S20" s="118"/>
      <c r="T20" s="118"/>
      <c r="U20" s="118"/>
      <c r="V20" s="118"/>
      <c r="W20" s="118"/>
    </row>
    <row r="21" spans="1:23" s="138" customFormat="1" ht="12.75" customHeight="1" x14ac:dyDescent="0.25">
      <c r="A21" s="274" t="s">
        <v>10</v>
      </c>
      <c r="B21" s="274"/>
      <c r="C21" s="274"/>
      <c r="D21" s="274"/>
      <c r="E21" s="274"/>
      <c r="F21" s="274"/>
      <c r="G21" s="274"/>
      <c r="H21" s="274"/>
      <c r="I21" s="274"/>
      <c r="J21" s="274"/>
      <c r="K21" s="274"/>
      <c r="L21" s="274"/>
      <c r="M21" s="274"/>
      <c r="N21" s="274"/>
      <c r="O21" s="274"/>
      <c r="P21" s="146"/>
      <c r="Q21" s="146"/>
    </row>
    <row r="22" spans="1:23" x14ac:dyDescent="0.25">
      <c r="A22" s="276" t="s">
        <v>11</v>
      </c>
      <c r="B22" s="276"/>
      <c r="C22" s="276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</row>
    <row r="23" spans="1:23" s="228" customFormat="1" x14ac:dyDescent="0.25">
      <c r="A23" s="272" t="s">
        <v>12</v>
      </c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61"/>
      <c r="Q23" s="261"/>
      <c r="R23" s="261"/>
      <c r="S23" s="261"/>
      <c r="T23" s="261"/>
      <c r="U23" s="261"/>
      <c r="V23" s="261"/>
      <c r="W23" s="261"/>
    </row>
    <row r="24" spans="1:23" s="228" customFormat="1" x14ac:dyDescent="0.25">
      <c r="A24" s="272"/>
      <c r="B24" s="272"/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2"/>
      <c r="P24" s="261"/>
      <c r="Q24" s="261"/>
      <c r="R24" s="261"/>
      <c r="S24" s="261"/>
      <c r="T24" s="261"/>
      <c r="U24" s="261"/>
      <c r="V24" s="261"/>
      <c r="W24" s="261"/>
    </row>
    <row r="25" spans="1:23" s="138" customFormat="1" x14ac:dyDescent="0.25">
      <c r="A25" s="274" t="s">
        <v>13</v>
      </c>
      <c r="B25" s="274"/>
      <c r="C25" s="274"/>
      <c r="D25" s="274"/>
      <c r="E25" s="274"/>
      <c r="F25" s="274"/>
      <c r="G25" s="274"/>
      <c r="H25" s="274"/>
      <c r="I25" s="274"/>
      <c r="J25" s="274"/>
      <c r="K25" s="274"/>
      <c r="L25" s="274"/>
      <c r="M25" s="274"/>
      <c r="N25" s="274"/>
      <c r="O25" s="274"/>
      <c r="P25" s="140"/>
      <c r="Q25" s="140"/>
      <c r="R25" s="140"/>
      <c r="S25" s="140"/>
      <c r="T25" s="140"/>
      <c r="U25" s="140"/>
      <c r="V25" s="140"/>
      <c r="W25" s="140"/>
    </row>
    <row r="26" spans="1:23" x14ac:dyDescent="0.25">
      <c r="A26" s="273" t="s">
        <v>14</v>
      </c>
      <c r="B26" s="273"/>
      <c r="C26" s="273"/>
      <c r="D26" s="273"/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3"/>
      <c r="P26"/>
      <c r="Q26"/>
      <c r="R26"/>
      <c r="S26"/>
      <c r="T26"/>
      <c r="U26"/>
      <c r="V26"/>
      <c r="W26"/>
    </row>
    <row r="27" spans="1:23" x14ac:dyDescent="0.25">
      <c r="A27" s="139" t="s">
        <v>15</v>
      </c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/>
      <c r="Q27"/>
      <c r="R27"/>
      <c r="S27"/>
      <c r="T27"/>
      <c r="U27"/>
      <c r="V27"/>
      <c r="W27"/>
    </row>
    <row r="28" spans="1:23" x14ac:dyDescent="0.25">
      <c r="A28" s="142"/>
      <c r="B28" s="143" t="s">
        <v>16</v>
      </c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 x14ac:dyDescent="0.25">
      <c r="A29" s="142"/>
      <c r="B29" s="139" t="s">
        <v>17</v>
      </c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 x14ac:dyDescent="0.25">
      <c r="A30" s="142"/>
      <c r="B30" s="143" t="s">
        <v>18</v>
      </c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</row>
    <row r="31" spans="1:23" x14ac:dyDescent="0.25">
      <c r="B31" s="259" t="s">
        <v>19</v>
      </c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3" x14ac:dyDescent="0.25">
      <c r="A32" s="142"/>
      <c r="B32" s="143" t="s">
        <v>188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 x14ac:dyDescent="0.25">
      <c r="A33" s="142"/>
      <c r="B33" s="143" t="s">
        <v>20</v>
      </c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 s="226" customFormat="1" x14ac:dyDescent="0.25">
      <c r="A34" s="142"/>
      <c r="B34" s="143" t="s">
        <v>21</v>
      </c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</row>
    <row r="35" spans="1:23" s="226" customFormat="1" x14ac:dyDescent="0.25">
      <c r="A35" s="142"/>
      <c r="B35" s="143" t="s">
        <v>22</v>
      </c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 x14ac:dyDescent="0.25">
      <c r="A36" s="142"/>
      <c r="B36" s="143" t="s">
        <v>23</v>
      </c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 x14ac:dyDescent="0.25">
      <c r="A37" s="142"/>
      <c r="B37" s="143" t="s">
        <v>24</v>
      </c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23" x14ac:dyDescent="0.25">
      <c r="A38" s="142"/>
      <c r="B38" s="143" t="s">
        <v>25</v>
      </c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23" x14ac:dyDescent="0.25">
      <c r="A39" s="142"/>
      <c r="B39" s="143" t="s">
        <v>26</v>
      </c>
    </row>
    <row r="40" spans="1:23" x14ac:dyDescent="0.25">
      <c r="A40" s="142"/>
      <c r="B40" s="143" t="s">
        <v>27</v>
      </c>
    </row>
    <row r="41" spans="1:23" x14ac:dyDescent="0.25">
      <c r="A41"/>
      <c r="B41" s="143" t="s">
        <v>28</v>
      </c>
    </row>
  </sheetData>
  <mergeCells count="11">
    <mergeCell ref="A23:O24"/>
    <mergeCell ref="A26:O26"/>
    <mergeCell ref="A25:O25"/>
    <mergeCell ref="A21:O21"/>
    <mergeCell ref="A7:O9"/>
    <mergeCell ref="A22:C22"/>
    <mergeCell ref="A10:O10"/>
    <mergeCell ref="A16:O16"/>
    <mergeCell ref="A17:O18"/>
    <mergeCell ref="A19:O20"/>
    <mergeCell ref="A11:O1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99"/>
  <sheetViews>
    <sheetView zoomScaleNormal="100" workbookViewId="0">
      <selection activeCell="A91" sqref="A91:XFD91"/>
    </sheetView>
  </sheetViews>
  <sheetFormatPr defaultColWidth="8.7265625" defaultRowHeight="12.5" x14ac:dyDescent="0.25"/>
  <cols>
    <col min="1" max="1" width="2.81640625" style="1" customWidth="1"/>
    <col min="2" max="2" width="3.7265625" style="1" customWidth="1"/>
    <col min="3" max="3" width="69.54296875" style="1" customWidth="1"/>
    <col min="4" max="4" width="9" style="1" customWidth="1"/>
    <col min="5" max="5" width="10.1796875" style="1" customWidth="1"/>
    <col min="6" max="6" width="15.7265625" style="1" customWidth="1"/>
    <col min="7" max="7" width="8.7265625" style="1"/>
    <col min="8" max="8" width="10.7265625" style="2" customWidth="1"/>
    <col min="9" max="11" width="9.1796875" style="2" customWidth="1"/>
    <col min="12" max="16384" width="8.7265625" style="1"/>
  </cols>
  <sheetData>
    <row r="1" spans="1:11" s="3" customFormat="1" ht="11.5" x14ac:dyDescent="0.25">
      <c r="A1" s="304" t="s">
        <v>29</v>
      </c>
      <c r="B1" s="304"/>
      <c r="C1" s="304"/>
      <c r="D1" s="304"/>
      <c r="E1" s="304"/>
      <c r="F1" s="304"/>
      <c r="H1" s="4"/>
      <c r="I1" s="4"/>
      <c r="J1" s="4"/>
      <c r="K1" s="4"/>
    </row>
    <row r="2" spans="1:11" s="3" customFormat="1" ht="11.5" x14ac:dyDescent="0.25">
      <c r="A2" s="5"/>
      <c r="B2" s="305" t="s">
        <v>30</v>
      </c>
      <c r="C2" s="306"/>
      <c r="D2" s="306"/>
      <c r="E2" s="306"/>
      <c r="F2" s="235"/>
      <c r="H2" s="133"/>
      <c r="I2" s="4"/>
      <c r="J2" s="4"/>
      <c r="K2" s="4"/>
    </row>
    <row r="3" spans="1:11" s="3" customFormat="1" ht="11.5" x14ac:dyDescent="0.25">
      <c r="A3" s="5"/>
      <c r="B3" s="307" t="s">
        <v>31</v>
      </c>
      <c r="C3" s="308"/>
      <c r="D3" s="309" t="s">
        <v>32</v>
      </c>
      <c r="E3" s="309"/>
      <c r="F3" s="310"/>
      <c r="H3" s="4"/>
      <c r="I3" s="4"/>
      <c r="J3" s="4"/>
      <c r="K3" s="4"/>
    </row>
    <row r="4" spans="1:11" s="3" customFormat="1" ht="12" customHeight="1" x14ac:dyDescent="0.25">
      <c r="A4" s="311"/>
      <c r="B4" s="312" t="s">
        <v>33</v>
      </c>
      <c r="C4" s="313"/>
      <c r="D4" s="313"/>
      <c r="E4" s="314"/>
      <c r="F4" s="315" t="s">
        <v>34</v>
      </c>
      <c r="H4" s="4"/>
      <c r="I4" s="4"/>
      <c r="J4" s="4"/>
      <c r="K4" s="4"/>
    </row>
    <row r="5" spans="1:11" s="3" customFormat="1" ht="12" customHeight="1" x14ac:dyDescent="0.25">
      <c r="A5" s="311"/>
      <c r="B5" s="312"/>
      <c r="C5" s="313"/>
      <c r="D5" s="313"/>
      <c r="E5" s="314"/>
      <c r="F5" s="316"/>
      <c r="H5" s="4"/>
      <c r="I5" s="4"/>
      <c r="J5" s="4"/>
      <c r="K5" s="4"/>
    </row>
    <row r="6" spans="1:11" s="3" customFormat="1" ht="12" customHeight="1" x14ac:dyDescent="0.25">
      <c r="A6" s="5"/>
      <c r="B6" s="326" t="s">
        <v>35</v>
      </c>
      <c r="C6" s="327"/>
      <c r="D6" s="327"/>
      <c r="E6" s="328"/>
      <c r="F6" s="257" t="s">
        <v>36</v>
      </c>
      <c r="H6" s="4"/>
      <c r="I6" s="4"/>
      <c r="J6" s="4"/>
      <c r="K6" s="4"/>
    </row>
    <row r="7" spans="1:11" s="3" customFormat="1" ht="12" thickBot="1" x14ac:dyDescent="0.3">
      <c r="A7" s="5"/>
      <c r="B7" s="329" t="s">
        <v>37</v>
      </c>
      <c r="C7" s="330"/>
      <c r="D7" s="330"/>
      <c r="E7" s="331"/>
      <c r="F7" s="236">
        <v>12</v>
      </c>
      <c r="H7" s="4"/>
      <c r="I7" s="4"/>
      <c r="J7" s="4"/>
      <c r="K7" s="4"/>
    </row>
    <row r="8" spans="1:11" s="3" customFormat="1" ht="11.5" x14ac:dyDescent="0.25">
      <c r="A8" s="5"/>
      <c r="B8" s="5"/>
      <c r="C8" s="5"/>
      <c r="D8" s="5"/>
      <c r="E8" s="5"/>
      <c r="F8" s="5"/>
      <c r="H8" s="4"/>
      <c r="I8" s="4"/>
      <c r="J8" s="4"/>
      <c r="K8" s="4"/>
    </row>
    <row r="9" spans="1:11" s="3" customFormat="1" ht="11.5" x14ac:dyDescent="0.25">
      <c r="B9" s="6" t="s">
        <v>38</v>
      </c>
      <c r="C9" s="6"/>
      <c r="D9" s="6"/>
      <c r="E9" s="6"/>
      <c r="F9" s="6"/>
      <c r="H9" s="4"/>
      <c r="I9" s="4"/>
      <c r="J9" s="4"/>
      <c r="K9" s="4"/>
    </row>
    <row r="10" spans="1:11" s="3" customFormat="1" ht="11.5" x14ac:dyDescent="0.25">
      <c r="A10" s="332" t="s">
        <v>39</v>
      </c>
      <c r="B10" s="332"/>
      <c r="C10" s="332"/>
      <c r="D10" s="332"/>
      <c r="E10" s="332"/>
      <c r="F10" s="332"/>
      <c r="H10" s="4"/>
      <c r="I10" s="4"/>
      <c r="J10" s="4"/>
      <c r="K10" s="4"/>
    </row>
    <row r="11" spans="1:11" s="3" customFormat="1" ht="11.5" x14ac:dyDescent="0.25">
      <c r="A11" s="5"/>
      <c r="B11" s="333" t="s">
        <v>40</v>
      </c>
      <c r="C11" s="333"/>
      <c r="D11" s="334" t="s">
        <v>41</v>
      </c>
      <c r="E11" s="334"/>
      <c r="F11" s="334"/>
      <c r="H11" s="4"/>
      <c r="I11" s="4"/>
      <c r="J11" s="4"/>
      <c r="K11" s="4"/>
    </row>
    <row r="12" spans="1:11" s="3" customFormat="1" ht="11.5" x14ac:dyDescent="0.25">
      <c r="A12" s="5"/>
      <c r="B12" s="319" t="s">
        <v>42</v>
      </c>
      <c r="C12" s="319"/>
      <c r="D12" s="335" t="s">
        <v>43</v>
      </c>
      <c r="E12" s="335"/>
      <c r="F12" s="335"/>
      <c r="H12" s="4"/>
      <c r="I12" s="4"/>
      <c r="J12" s="4"/>
      <c r="K12" s="4"/>
    </row>
    <row r="13" spans="1:11" s="3" customFormat="1" ht="12.75" customHeight="1" x14ac:dyDescent="0.25">
      <c r="A13" s="5"/>
      <c r="B13" s="319" t="s">
        <v>44</v>
      </c>
      <c r="C13" s="319"/>
      <c r="D13" s="318">
        <v>1384.64</v>
      </c>
      <c r="E13" s="318"/>
      <c r="F13" s="318"/>
      <c r="H13" s="4"/>
      <c r="I13" s="4"/>
      <c r="J13" s="4"/>
      <c r="K13" s="4"/>
    </row>
    <row r="14" spans="1:11" s="3" customFormat="1" ht="12.75" customHeight="1" x14ac:dyDescent="0.25">
      <c r="A14" s="5"/>
      <c r="B14" s="319" t="s">
        <v>45</v>
      </c>
      <c r="C14" s="319"/>
      <c r="D14" s="320" t="s">
        <v>193</v>
      </c>
      <c r="E14" s="320"/>
      <c r="F14" s="320"/>
      <c r="H14" s="4"/>
      <c r="I14" s="4"/>
      <c r="J14" s="4"/>
      <c r="K14" s="4"/>
    </row>
    <row r="15" spans="1:11" s="3" customFormat="1" ht="12" thickBot="1" x14ac:dyDescent="0.3">
      <c r="A15" s="5"/>
      <c r="B15" s="321" t="s">
        <v>46</v>
      </c>
      <c r="C15" s="321"/>
      <c r="D15" s="322" t="s">
        <v>47</v>
      </c>
      <c r="E15" s="322"/>
      <c r="F15" s="322"/>
      <c r="H15" s="4"/>
      <c r="I15" s="4"/>
      <c r="J15" s="4"/>
      <c r="K15" s="4"/>
    </row>
    <row r="16" spans="1:11" ht="27" customHeight="1" thickBot="1" x14ac:dyDescent="0.3">
      <c r="B16" s="289" t="s">
        <v>48</v>
      </c>
      <c r="C16" s="289"/>
      <c r="D16" s="7"/>
      <c r="E16" s="286"/>
      <c r="F16" s="286"/>
    </row>
    <row r="17" spans="2:9" ht="14.25" customHeight="1" x14ac:dyDescent="0.25">
      <c r="B17" s="8" t="s">
        <v>49</v>
      </c>
      <c r="C17" s="9" t="s">
        <v>50</v>
      </c>
      <c r="D17" s="10"/>
      <c r="E17" s="11"/>
      <c r="F17" s="241">
        <f>D13/2</f>
        <v>692.32</v>
      </c>
      <c r="H17" s="2" t="s">
        <v>194</v>
      </c>
    </row>
    <row r="18" spans="2:9" ht="14.25" customHeight="1" x14ac:dyDescent="0.25">
      <c r="B18" s="8"/>
      <c r="C18" s="9"/>
      <c r="D18" s="10"/>
      <c r="E18" s="13"/>
      <c r="F18" s="14"/>
      <c r="I18" s="135"/>
    </row>
    <row r="19" spans="2:9" ht="14.25" customHeight="1" thickBot="1" x14ac:dyDescent="0.3">
      <c r="B19" s="323" t="s">
        <v>51</v>
      </c>
      <c r="C19" s="323"/>
      <c r="D19" s="15"/>
      <c r="E19" s="16"/>
      <c r="F19" s="17">
        <f>SUM(F17:F18)</f>
        <v>692.32</v>
      </c>
    </row>
    <row r="20" spans="2:9" ht="27" customHeight="1" x14ac:dyDescent="0.25">
      <c r="B20" s="324" t="s">
        <v>52</v>
      </c>
      <c r="C20" s="324"/>
      <c r="D20" s="18"/>
      <c r="E20" s="325"/>
      <c r="F20" s="325"/>
    </row>
    <row r="21" spans="2:9" ht="21" customHeight="1" x14ac:dyDescent="0.25">
      <c r="B21" s="317" t="s">
        <v>53</v>
      </c>
      <c r="C21" s="317"/>
      <c r="D21" s="317"/>
      <c r="E21" s="19" t="s">
        <v>54</v>
      </c>
      <c r="F21" s="20"/>
    </row>
    <row r="22" spans="2:9" ht="14.25" customHeight="1" x14ac:dyDescent="0.25">
      <c r="B22" s="21" t="s">
        <v>49</v>
      </c>
      <c r="C22" s="22" t="s">
        <v>55</v>
      </c>
      <c r="D22" s="23"/>
      <c r="E22" s="24">
        <f>1/12</f>
        <v>8.3333333333333329E-2</v>
      </c>
      <c r="F22" s="25">
        <f>ROUND(E22*$F$19,2)</f>
        <v>57.69</v>
      </c>
    </row>
    <row r="23" spans="2:9" ht="14.25" customHeight="1" x14ac:dyDescent="0.25">
      <c r="B23" s="26" t="s">
        <v>56</v>
      </c>
      <c r="C23" s="27" t="s">
        <v>57</v>
      </c>
      <c r="D23" s="28"/>
      <c r="E23" s="29">
        <f>9.09/100/3</f>
        <v>3.0299999999999997E-2</v>
      </c>
      <c r="F23" s="30">
        <f>ROUND(E23*$F$19,2)</f>
        <v>20.98</v>
      </c>
    </row>
    <row r="24" spans="2:9" ht="14.25" customHeight="1" x14ac:dyDescent="0.25">
      <c r="B24" s="31" t="s">
        <v>58</v>
      </c>
      <c r="C24" s="32"/>
      <c r="D24" s="32"/>
      <c r="E24" s="33">
        <f>SUM(E22:E23)</f>
        <v>0.11363333333333332</v>
      </c>
      <c r="F24" s="34">
        <f>SUM(F22:F23)</f>
        <v>78.67</v>
      </c>
    </row>
    <row r="25" spans="2:9" ht="14.25" customHeight="1" x14ac:dyDescent="0.25">
      <c r="B25" s="35" t="s">
        <v>59</v>
      </c>
      <c r="C25" s="288" t="s">
        <v>60</v>
      </c>
      <c r="D25" s="288"/>
      <c r="E25" s="13">
        <f>E36*E24</f>
        <v>4.1817066666666673E-2</v>
      </c>
      <c r="F25" s="36">
        <f>ROUND(E25*F19,2)</f>
        <v>28.95</v>
      </c>
    </row>
    <row r="26" spans="2:9" ht="14.25" customHeight="1" x14ac:dyDescent="0.25">
      <c r="B26" s="297" t="s">
        <v>61</v>
      </c>
      <c r="C26" s="297"/>
      <c r="D26" s="37"/>
      <c r="E26" s="38">
        <f>SUM(E24:E25)</f>
        <v>0.15545039999999999</v>
      </c>
      <c r="F26" s="39">
        <f>SUM(F24:F25)</f>
        <v>107.62</v>
      </c>
    </row>
    <row r="27" spans="2:9" ht="21" customHeight="1" x14ac:dyDescent="0.25">
      <c r="B27" s="40" t="s">
        <v>62</v>
      </c>
      <c r="C27" s="41"/>
      <c r="D27" s="42"/>
      <c r="E27" s="43" t="s">
        <v>54</v>
      </c>
      <c r="F27" s="20"/>
    </row>
    <row r="28" spans="2:9" ht="14.25" customHeight="1" x14ac:dyDescent="0.25">
      <c r="B28" s="44" t="s">
        <v>49</v>
      </c>
      <c r="C28" s="45" t="s">
        <v>63</v>
      </c>
      <c r="D28" s="46"/>
      <c r="E28" s="47">
        <v>0.2</v>
      </c>
      <c r="F28" s="48">
        <f t="shared" ref="F28:F35" si="0">ROUND(E28*$F$19,2)</f>
        <v>138.46</v>
      </c>
    </row>
    <row r="29" spans="2:9" ht="14.25" customHeight="1" x14ac:dyDescent="0.25">
      <c r="B29" s="8" t="s">
        <v>56</v>
      </c>
      <c r="C29" s="9" t="s">
        <v>64</v>
      </c>
      <c r="D29" s="10"/>
      <c r="E29" s="13">
        <v>1.4999999999999999E-2</v>
      </c>
      <c r="F29" s="14">
        <f t="shared" si="0"/>
        <v>10.38</v>
      </c>
    </row>
    <row r="30" spans="2:9" ht="14.25" customHeight="1" x14ac:dyDescent="0.25">
      <c r="B30" s="8" t="s">
        <v>59</v>
      </c>
      <c r="C30" s="9" t="s">
        <v>65</v>
      </c>
      <c r="D30" s="10"/>
      <c r="E30" s="13">
        <v>0.01</v>
      </c>
      <c r="F30" s="14">
        <f t="shared" si="0"/>
        <v>6.92</v>
      </c>
    </row>
    <row r="31" spans="2:9" ht="14.25" customHeight="1" x14ac:dyDescent="0.25">
      <c r="B31" s="8" t="s">
        <v>66</v>
      </c>
      <c r="C31" s="9" t="s">
        <v>67</v>
      </c>
      <c r="D31" s="10"/>
      <c r="E31" s="49">
        <v>2E-3</v>
      </c>
      <c r="F31" s="14">
        <f t="shared" si="0"/>
        <v>1.38</v>
      </c>
    </row>
    <row r="32" spans="2:9" ht="14.25" customHeight="1" x14ac:dyDescent="0.25">
      <c r="B32" s="8" t="s">
        <v>68</v>
      </c>
      <c r="C32" s="9" t="s">
        <v>69</v>
      </c>
      <c r="D32" s="10"/>
      <c r="E32" s="49">
        <v>2.5000000000000001E-2</v>
      </c>
      <c r="F32" s="14">
        <f t="shared" si="0"/>
        <v>17.309999999999999</v>
      </c>
    </row>
    <row r="33" spans="2:13" ht="14.25" customHeight="1" x14ac:dyDescent="0.25">
      <c r="B33" s="8" t="s">
        <v>70</v>
      </c>
      <c r="C33" s="9" t="s">
        <v>71</v>
      </c>
      <c r="D33" s="10"/>
      <c r="E33" s="49">
        <v>0.08</v>
      </c>
      <c r="F33" s="14">
        <f t="shared" si="0"/>
        <v>55.39</v>
      </c>
    </row>
    <row r="34" spans="2:13" ht="14.25" customHeight="1" x14ac:dyDescent="0.3">
      <c r="B34" s="8" t="s">
        <v>72</v>
      </c>
      <c r="C34" s="9" t="s">
        <v>73</v>
      </c>
      <c r="D34" s="10"/>
      <c r="E34" s="112">
        <v>0.03</v>
      </c>
      <c r="F34" s="14">
        <f t="shared" si="0"/>
        <v>20.77</v>
      </c>
      <c r="H34" s="278" t="s">
        <v>74</v>
      </c>
      <c r="I34" s="278"/>
      <c r="J34" s="278"/>
      <c r="K34" s="278"/>
      <c r="L34" s="278"/>
      <c r="M34" s="278"/>
    </row>
    <row r="35" spans="2:13" ht="14.25" customHeight="1" x14ac:dyDescent="0.25">
      <c r="B35" s="8" t="s">
        <v>75</v>
      </c>
      <c r="C35" s="9" t="s">
        <v>76</v>
      </c>
      <c r="D35" s="10"/>
      <c r="E35" s="49">
        <v>6.0000000000000001E-3</v>
      </c>
      <c r="F35" s="14">
        <f t="shared" si="0"/>
        <v>4.1500000000000004</v>
      </c>
    </row>
    <row r="36" spans="2:13" ht="14.25" customHeight="1" x14ac:dyDescent="0.25">
      <c r="B36" s="297" t="s">
        <v>77</v>
      </c>
      <c r="C36" s="297"/>
      <c r="D36" s="50"/>
      <c r="E36" s="51">
        <f>SUM(E28:E35)</f>
        <v>0.3680000000000001</v>
      </c>
      <c r="F36" s="52">
        <f>SUM(F28:F35)</f>
        <v>254.76</v>
      </c>
    </row>
    <row r="37" spans="2:13" ht="21" customHeight="1" x14ac:dyDescent="0.25">
      <c r="B37" s="298" t="s">
        <v>78</v>
      </c>
      <c r="C37" s="298"/>
      <c r="D37" s="298"/>
      <c r="E37" s="298"/>
      <c r="F37" s="298"/>
    </row>
    <row r="38" spans="2:13" ht="14.25" customHeight="1" x14ac:dyDescent="0.25">
      <c r="B38" s="8" t="s">
        <v>49</v>
      </c>
      <c r="C38" s="240" t="s">
        <v>79</v>
      </c>
      <c r="D38" s="188">
        <v>17.77</v>
      </c>
      <c r="E38" s="239">
        <v>1.19</v>
      </c>
      <c r="F38" s="14">
        <f>ROUND((D38-E38)*22,2)</f>
        <v>364.76</v>
      </c>
    </row>
    <row r="39" spans="2:13" ht="14.25" customHeight="1" x14ac:dyDescent="0.25">
      <c r="B39" s="8" t="s">
        <v>56</v>
      </c>
      <c r="C39" s="196" t="s">
        <v>80</v>
      </c>
      <c r="D39" s="238"/>
      <c r="E39" s="189">
        <v>5.6</v>
      </c>
      <c r="F39" s="14">
        <f>ROUND((E39*22*2)-(F17*0.06),2)</f>
        <v>204.86</v>
      </c>
    </row>
    <row r="40" spans="2:13" ht="14.25" customHeight="1" x14ac:dyDescent="0.25">
      <c r="B40" s="8" t="s">
        <v>59</v>
      </c>
      <c r="C40" s="249" t="s">
        <v>81</v>
      </c>
      <c r="D40" s="250"/>
      <c r="E40" s="237"/>
      <c r="F40" s="113">
        <v>123.82</v>
      </c>
    </row>
    <row r="41" spans="2:13" ht="14.25" customHeight="1" x14ac:dyDescent="0.25">
      <c r="B41" s="8" t="s">
        <v>66</v>
      </c>
      <c r="C41" s="285" t="s">
        <v>82</v>
      </c>
      <c r="D41" s="285"/>
      <c r="E41" s="134"/>
      <c r="F41" s="113">
        <v>29.96</v>
      </c>
    </row>
    <row r="42" spans="2:13" ht="14.25" customHeight="1" x14ac:dyDescent="0.25">
      <c r="B42" s="8" t="s">
        <v>68</v>
      </c>
      <c r="C42" s="251" t="s">
        <v>83</v>
      </c>
      <c r="D42" s="252"/>
      <c r="E42" s="134"/>
      <c r="F42" s="113">
        <v>13.67</v>
      </c>
    </row>
    <row r="43" spans="2:13" ht="14.25" customHeight="1" x14ac:dyDescent="0.25">
      <c r="B43" s="8" t="s">
        <v>70</v>
      </c>
      <c r="C43" s="251" t="s">
        <v>84</v>
      </c>
      <c r="D43" s="252"/>
      <c r="E43" s="134"/>
      <c r="F43" s="113">
        <f>17.77/12</f>
        <v>1.4808333333333332</v>
      </c>
    </row>
    <row r="44" spans="2:13" ht="14.25" customHeight="1" x14ac:dyDescent="0.25">
      <c r="B44" s="8" t="s">
        <v>72</v>
      </c>
      <c r="C44" s="285" t="s">
        <v>85</v>
      </c>
      <c r="D44" s="285"/>
      <c r="E44" s="253"/>
      <c r="F44" s="190"/>
    </row>
    <row r="45" spans="2:13" ht="13" thickBot="1" x14ac:dyDescent="0.3">
      <c r="B45" s="294" t="s">
        <v>86</v>
      </c>
      <c r="C45" s="299"/>
      <c r="D45" s="300"/>
      <c r="E45" s="136"/>
      <c r="F45" s="137">
        <f>SUM(F38:F44)</f>
        <v>738.55083333333334</v>
      </c>
    </row>
    <row r="46" spans="2:13" ht="21" customHeight="1" thickBot="1" x14ac:dyDescent="0.3">
      <c r="B46" s="302" t="s">
        <v>87</v>
      </c>
      <c r="C46" s="302"/>
      <c r="D46" s="302"/>
      <c r="E46" s="302"/>
      <c r="F46" s="302"/>
    </row>
    <row r="47" spans="2:13" s="2" customFormat="1" ht="14.25" customHeight="1" x14ac:dyDescent="0.25">
      <c r="B47" s="55" t="s">
        <v>88</v>
      </c>
      <c r="C47" s="303" t="s">
        <v>89</v>
      </c>
      <c r="D47" s="303"/>
      <c r="E47" s="56"/>
      <c r="F47" s="57">
        <f>F26</f>
        <v>107.62</v>
      </c>
    </row>
    <row r="48" spans="2:13" s="2" customFormat="1" ht="14.25" customHeight="1" x14ac:dyDescent="0.25">
      <c r="B48" s="8" t="s">
        <v>90</v>
      </c>
      <c r="C48" s="288" t="s">
        <v>91</v>
      </c>
      <c r="D48" s="288"/>
      <c r="E48" s="58"/>
      <c r="F48" s="14">
        <f>F36</f>
        <v>254.76</v>
      </c>
    </row>
    <row r="49" spans="2:11" s="2" customFormat="1" ht="14.25" customHeight="1" x14ac:dyDescent="0.25">
      <c r="B49" s="59" t="s">
        <v>92</v>
      </c>
      <c r="C49" s="288" t="s">
        <v>93</v>
      </c>
      <c r="D49" s="288"/>
      <c r="E49" s="60"/>
      <c r="F49" s="30">
        <f>F45</f>
        <v>738.55083333333334</v>
      </c>
    </row>
    <row r="50" spans="2:11" s="2" customFormat="1" ht="14.25" customHeight="1" thickBot="1" x14ac:dyDescent="0.3">
      <c r="B50" s="61" t="s">
        <v>94</v>
      </c>
      <c r="C50" s="62"/>
      <c r="D50" s="62"/>
      <c r="E50" s="63"/>
      <c r="F50" s="64">
        <f>SUM(F47:F49)</f>
        <v>1100.9308333333333</v>
      </c>
    </row>
    <row r="51" spans="2:11" ht="27.75" customHeight="1" x14ac:dyDescent="0.25">
      <c r="B51" s="295" t="s">
        <v>95</v>
      </c>
      <c r="C51" s="295"/>
      <c r="D51" s="65"/>
      <c r="E51" s="286"/>
      <c r="F51" s="286"/>
      <c r="I51" s="1"/>
      <c r="J51" s="1"/>
      <c r="K51" s="1"/>
    </row>
    <row r="52" spans="2:11" ht="14.25" customHeight="1" x14ac:dyDescent="0.25">
      <c r="B52" s="66" t="s">
        <v>49</v>
      </c>
      <c r="C52" s="67" t="s">
        <v>96</v>
      </c>
      <c r="D52" s="68"/>
      <c r="E52" s="123">
        <v>4.5999999999999999E-3</v>
      </c>
      <c r="F52" s="69">
        <f>ROUND(E52*$F$19,2)</f>
        <v>3.18</v>
      </c>
      <c r="H52" s="161" t="s">
        <v>97</v>
      </c>
      <c r="K52" s="1"/>
    </row>
    <row r="53" spans="2:11" ht="14.25" customHeight="1" x14ac:dyDescent="0.25">
      <c r="B53" s="8" t="s">
        <v>56</v>
      </c>
      <c r="C53" s="9" t="s">
        <v>98</v>
      </c>
      <c r="D53" s="10"/>
      <c r="E53" s="191">
        <f>E52*E33</f>
        <v>3.68E-4</v>
      </c>
      <c r="F53" s="14">
        <f>ROUND(E53*$F$19,2)</f>
        <v>0.25</v>
      </c>
      <c r="H53" s="161" t="s">
        <v>97</v>
      </c>
    </row>
    <row r="54" spans="2:11" ht="14.25" customHeight="1" x14ac:dyDescent="0.25">
      <c r="B54" s="8" t="s">
        <v>59</v>
      </c>
      <c r="C54" s="27" t="s">
        <v>99</v>
      </c>
      <c r="D54" s="28"/>
      <c r="E54" s="124">
        <v>1.9400000000000001E-2</v>
      </c>
      <c r="F54" s="69">
        <f>ROUND(E54*$F$19,2)</f>
        <v>13.43</v>
      </c>
      <c r="H54" s="161" t="s">
        <v>100</v>
      </c>
    </row>
    <row r="55" spans="2:11" ht="14.25" customHeight="1" x14ac:dyDescent="0.25">
      <c r="B55" s="70" t="s">
        <v>66</v>
      </c>
      <c r="C55" s="293" t="s">
        <v>101</v>
      </c>
      <c r="D55" s="293"/>
      <c r="E55" s="49">
        <f>E36*E54</f>
        <v>7.1392000000000027E-3</v>
      </c>
      <c r="F55" s="14">
        <f>ROUND(E55*$F$19,2)</f>
        <v>4.9400000000000004</v>
      </c>
      <c r="H55" s="161" t="s">
        <v>97</v>
      </c>
    </row>
    <row r="56" spans="2:11" ht="14.25" customHeight="1" x14ac:dyDescent="0.25">
      <c r="B56" s="8" t="s">
        <v>68</v>
      </c>
      <c r="C56" s="293" t="s">
        <v>102</v>
      </c>
      <c r="D56" s="293"/>
      <c r="E56" s="71">
        <v>0.04</v>
      </c>
      <c r="F56" s="14">
        <f>ROUND(E56*$F$19,2)</f>
        <v>27.69</v>
      </c>
      <c r="H56" s="243" t="s">
        <v>103</v>
      </c>
      <c r="I56" s="72"/>
    </row>
    <row r="57" spans="2:11" ht="14.25" customHeight="1" x14ac:dyDescent="0.25">
      <c r="B57" s="290" t="s">
        <v>104</v>
      </c>
      <c r="C57" s="290"/>
      <c r="D57" s="73"/>
      <c r="E57" s="51">
        <f>SUM(E52:E56)</f>
        <v>7.1507200000000007E-2</v>
      </c>
      <c r="F57" s="52">
        <f>SUM(F52:F56)</f>
        <v>49.49</v>
      </c>
    </row>
    <row r="58" spans="2:11" ht="27.75" customHeight="1" thickBot="1" x14ac:dyDescent="0.3">
      <c r="B58" s="295" t="s">
        <v>105</v>
      </c>
      <c r="C58" s="295"/>
      <c r="D58" s="65"/>
      <c r="E58" s="286"/>
      <c r="F58" s="286"/>
    </row>
    <row r="59" spans="2:11" s="149" customFormat="1" ht="21" customHeight="1" thickBot="1" x14ac:dyDescent="0.3">
      <c r="B59" s="282" t="s">
        <v>106</v>
      </c>
      <c r="C59" s="282"/>
      <c r="D59" s="282"/>
      <c r="E59" s="282"/>
      <c r="F59" s="282"/>
      <c r="H59" s="135"/>
      <c r="I59" s="135"/>
      <c r="J59" s="135"/>
      <c r="K59" s="135"/>
    </row>
    <row r="60" spans="2:11" x14ac:dyDescent="0.25">
      <c r="B60" s="159" t="s">
        <v>49</v>
      </c>
      <c r="C60" s="195" t="s">
        <v>107</v>
      </c>
      <c r="D60" s="68"/>
      <c r="E60" s="71">
        <v>9.0900000000000009E-2</v>
      </c>
      <c r="F60" s="69">
        <f>ROUND(E60*$F$19,2)</f>
        <v>62.93</v>
      </c>
    </row>
    <row r="61" spans="2:11" x14ac:dyDescent="0.25">
      <c r="B61" s="74" t="s">
        <v>56</v>
      </c>
      <c r="C61" s="196" t="s">
        <v>108</v>
      </c>
      <c r="D61" s="10"/>
      <c r="E61" s="112">
        <v>2.0000000000000001E-4</v>
      </c>
      <c r="F61" s="14">
        <f>ROUND(E61*$F$19,2)</f>
        <v>0.14000000000000001</v>
      </c>
      <c r="H61" s="161" t="s">
        <v>97</v>
      </c>
    </row>
    <row r="62" spans="2:11" x14ac:dyDescent="0.25">
      <c r="B62" s="74" t="s">
        <v>59</v>
      </c>
      <c r="C62" s="196" t="s">
        <v>109</v>
      </c>
      <c r="D62" s="10"/>
      <c r="E62" s="112">
        <v>1.6300000000000002E-2</v>
      </c>
      <c r="F62" s="14">
        <f>ROUND(E62*$F$19,2)</f>
        <v>11.28</v>
      </c>
      <c r="H62" s="161" t="s">
        <v>97</v>
      </c>
    </row>
    <row r="63" spans="2:11" x14ac:dyDescent="0.25">
      <c r="B63" s="75" t="s">
        <v>66</v>
      </c>
      <c r="C63" s="197" t="s">
        <v>110</v>
      </c>
      <c r="D63" s="28"/>
      <c r="E63" s="112">
        <v>3.3E-3</v>
      </c>
      <c r="F63" s="14">
        <f>ROUND(E63*$F$19,2)</f>
        <v>2.2799999999999998</v>
      </c>
      <c r="H63" s="161" t="s">
        <v>97</v>
      </c>
    </row>
    <row r="64" spans="2:11" x14ac:dyDescent="0.25">
      <c r="B64" s="75" t="s">
        <v>68</v>
      </c>
      <c r="C64" s="197" t="s">
        <v>111</v>
      </c>
      <c r="D64" s="28"/>
      <c r="E64" s="125">
        <v>5.5000000000000003E-4</v>
      </c>
      <c r="F64" s="14">
        <f>ROUND(E64*$F$19,2)</f>
        <v>0.38</v>
      </c>
      <c r="H64" s="161" t="s">
        <v>97</v>
      </c>
    </row>
    <row r="65" spans="2:13" ht="13.15" customHeight="1" x14ac:dyDescent="0.25">
      <c r="B65" s="26" t="s">
        <v>70</v>
      </c>
      <c r="C65" s="287" t="s">
        <v>112</v>
      </c>
      <c r="D65" s="287"/>
      <c r="E65" s="112"/>
      <c r="F65" s="113"/>
    </row>
    <row r="66" spans="2:13" x14ac:dyDescent="0.25">
      <c r="B66" s="8"/>
      <c r="C66" s="9" t="s">
        <v>113</v>
      </c>
      <c r="D66" s="10"/>
      <c r="E66" s="76">
        <f>SUM(E60:E65)</f>
        <v>0.11125000000000002</v>
      </c>
      <c r="F66" s="12">
        <f>SUM(F60:F65)</f>
        <v>77.009999999999991</v>
      </c>
    </row>
    <row r="67" spans="2:13" ht="13.15" customHeight="1" x14ac:dyDescent="0.25">
      <c r="B67" s="8" t="s">
        <v>72</v>
      </c>
      <c r="C67" s="288" t="s">
        <v>114</v>
      </c>
      <c r="D67" s="288"/>
      <c r="E67" s="76">
        <f>E36*E66</f>
        <v>4.0940000000000018E-2</v>
      </c>
      <c r="F67" s="77">
        <f>ROUND(E36*F66,2)</f>
        <v>28.34</v>
      </c>
    </row>
    <row r="68" spans="2:13" ht="14.25" customHeight="1" x14ac:dyDescent="0.25">
      <c r="B68" s="294" t="s">
        <v>115</v>
      </c>
      <c r="C68" s="294"/>
      <c r="D68" s="78"/>
      <c r="E68" s="79">
        <f>SUM(E66:E67)</f>
        <v>0.15219000000000005</v>
      </c>
      <c r="F68" s="54">
        <f>SUM(F66:F67)</f>
        <v>105.35</v>
      </c>
    </row>
    <row r="69" spans="2:13" ht="27.75" customHeight="1" thickBot="1" x14ac:dyDescent="0.3">
      <c r="B69" s="295" t="s">
        <v>116</v>
      </c>
      <c r="C69" s="295"/>
      <c r="D69" s="65"/>
      <c r="E69" s="286"/>
      <c r="F69" s="286"/>
    </row>
    <row r="70" spans="2:13" ht="14.25" customHeight="1" x14ac:dyDescent="0.25">
      <c r="B70" s="8" t="s">
        <v>49</v>
      </c>
      <c r="C70" s="9" t="s">
        <v>117</v>
      </c>
      <c r="D70" s="10"/>
      <c r="E70" s="80"/>
      <c r="F70" s="14">
        <f>UNIFORMES!F10</f>
        <v>48.48</v>
      </c>
      <c r="H70" s="186"/>
      <c r="I70" s="186"/>
      <c r="J70" s="186"/>
      <c r="K70" s="186"/>
      <c r="L70" s="186"/>
    </row>
    <row r="71" spans="2:13" ht="14.25" customHeight="1" x14ac:dyDescent="0.3">
      <c r="B71" s="8" t="s">
        <v>56</v>
      </c>
      <c r="C71" s="9" t="s">
        <v>118</v>
      </c>
      <c r="D71" s="10"/>
      <c r="E71" s="198">
        <v>0.12</v>
      </c>
      <c r="F71" s="14">
        <f>(F19+F50+F57+F68+F70)*E71*(100-9.25)/100</f>
        <v>217.42656375000001</v>
      </c>
      <c r="G71" s="199"/>
      <c r="H71" s="278" t="s">
        <v>74</v>
      </c>
      <c r="I71" s="278"/>
      <c r="J71" s="278"/>
      <c r="K71" s="278"/>
      <c r="L71" s="278"/>
      <c r="M71" s="278"/>
    </row>
    <row r="72" spans="2:13" ht="13.5" customHeight="1" thickBot="1" x14ac:dyDescent="0.3">
      <c r="B72" s="290" t="s">
        <v>51</v>
      </c>
      <c r="C72" s="290"/>
      <c r="D72" s="73"/>
      <c r="E72" s="53"/>
      <c r="F72" s="52">
        <f>SUM(F70:F71)</f>
        <v>265.90656375000003</v>
      </c>
      <c r="G72" s="199"/>
      <c r="H72" s="186"/>
      <c r="I72" s="186"/>
      <c r="J72" s="186"/>
      <c r="K72" s="186"/>
      <c r="L72" s="186"/>
    </row>
    <row r="73" spans="2:13" ht="25.5" customHeight="1" thickBot="1" x14ac:dyDescent="0.3">
      <c r="B73" s="81" t="s">
        <v>119</v>
      </c>
      <c r="C73" s="82"/>
      <c r="D73" s="83"/>
      <c r="E73" s="84" t="s">
        <v>54</v>
      </c>
      <c r="F73" s="85"/>
    </row>
    <row r="74" spans="2:13" ht="14.25" customHeight="1" x14ac:dyDescent="0.3">
      <c r="B74" s="44" t="s">
        <v>49</v>
      </c>
      <c r="C74" s="301" t="s">
        <v>120</v>
      </c>
      <c r="D74" s="301"/>
      <c r="E74" s="126">
        <v>0.03</v>
      </c>
      <c r="F74" s="48">
        <f>ROUND(E74*E87,2)</f>
        <v>66.42</v>
      </c>
      <c r="H74" s="278" t="s">
        <v>74</v>
      </c>
      <c r="I74" s="278"/>
      <c r="J74" s="278"/>
      <c r="K74" s="278"/>
      <c r="L74" s="278"/>
      <c r="M74" s="278"/>
    </row>
    <row r="75" spans="2:13" ht="14.25" customHeight="1" x14ac:dyDescent="0.3">
      <c r="B75" s="8" t="s">
        <v>56</v>
      </c>
      <c r="C75" s="293" t="s">
        <v>121</v>
      </c>
      <c r="D75" s="293"/>
      <c r="E75" s="127">
        <v>6.7900000000000002E-2</v>
      </c>
      <c r="F75" s="69">
        <f>ROUND(E75*(E87+F74),2)</f>
        <v>154.84</v>
      </c>
      <c r="H75" s="278" t="s">
        <v>74</v>
      </c>
      <c r="I75" s="278"/>
      <c r="J75" s="278"/>
      <c r="K75" s="278"/>
      <c r="L75" s="278"/>
      <c r="M75" s="278"/>
    </row>
    <row r="76" spans="2:13" ht="14.25" customHeight="1" x14ac:dyDescent="0.25">
      <c r="B76" s="8" t="s">
        <v>59</v>
      </c>
      <c r="C76" s="293" t="s">
        <v>122</v>
      </c>
      <c r="D76" s="293"/>
      <c r="E76" s="280">
        <f>D77+D78+D79</f>
        <v>0.14250000000000002</v>
      </c>
      <c r="F76" s="281">
        <f>ROUND(((F74+F75+E82+E83+E84+E85+E86)/(1-E76))*E76,2)</f>
        <v>404.69</v>
      </c>
      <c r="H76" s="72"/>
      <c r="I76" s="72"/>
      <c r="J76" s="72"/>
      <c r="K76" s="72"/>
    </row>
    <row r="77" spans="2:13" ht="14.25" customHeight="1" x14ac:dyDescent="0.25">
      <c r="B77" s="8">
        <v>1</v>
      </c>
      <c r="C77" s="9" t="s">
        <v>123</v>
      </c>
      <c r="D77" s="187">
        <v>1.6500000000000001E-2</v>
      </c>
      <c r="E77" s="280"/>
      <c r="F77" s="281"/>
      <c r="I77" s="72"/>
      <c r="J77" s="72"/>
      <c r="K77" s="72"/>
      <c r="L77" s="72"/>
      <c r="M77" s="86"/>
    </row>
    <row r="78" spans="2:13" ht="14.25" customHeight="1" x14ac:dyDescent="0.25">
      <c r="B78" s="8">
        <v>2</v>
      </c>
      <c r="C78" s="9" t="s">
        <v>124</v>
      </c>
      <c r="D78" s="187">
        <v>7.5999999999999998E-2</v>
      </c>
      <c r="E78" s="280"/>
      <c r="F78" s="281"/>
      <c r="G78" s="87"/>
      <c r="I78" s="88"/>
      <c r="J78" s="88"/>
      <c r="K78" s="88"/>
      <c r="L78" s="88"/>
      <c r="M78" s="86"/>
    </row>
    <row r="79" spans="2:13" ht="14.25" customHeight="1" thickBot="1" x14ac:dyDescent="0.3">
      <c r="B79" s="89">
        <v>3</v>
      </c>
      <c r="C79" s="90" t="s">
        <v>125</v>
      </c>
      <c r="D79" s="254">
        <v>0.05</v>
      </c>
      <c r="E79" s="280"/>
      <c r="F79" s="281"/>
      <c r="G79" s="87"/>
      <c r="H79" s="255" t="s">
        <v>126</v>
      </c>
      <c r="I79" s="256"/>
      <c r="J79" s="88"/>
      <c r="K79" s="88"/>
      <c r="L79" s="88"/>
    </row>
    <row r="80" spans="2:13" ht="14.25" customHeight="1" thickBot="1" x14ac:dyDescent="0.3">
      <c r="B80" s="91" t="s">
        <v>127</v>
      </c>
      <c r="C80" s="92"/>
      <c r="D80" s="93"/>
      <c r="E80" s="94">
        <f>SUM(E74:E79)</f>
        <v>0.2404</v>
      </c>
      <c r="F80" s="95">
        <f>SUM(F74:F79)</f>
        <v>625.95000000000005</v>
      </c>
      <c r="H80" s="88"/>
      <c r="I80" s="88"/>
      <c r="J80" s="88"/>
      <c r="K80" s="88"/>
      <c r="L80" s="88"/>
    </row>
    <row r="81" spans="2:12" ht="29.25" customHeight="1" x14ac:dyDescent="0.25">
      <c r="B81" s="289" t="s">
        <v>128</v>
      </c>
      <c r="C81" s="289"/>
      <c r="D81" s="7"/>
      <c r="E81" s="283"/>
      <c r="F81" s="283"/>
      <c r="H81" s="88"/>
      <c r="I81" s="88"/>
      <c r="J81" s="88"/>
      <c r="K81" s="88"/>
      <c r="L81" s="88"/>
    </row>
    <row r="82" spans="2:12" ht="14.25" customHeight="1" x14ac:dyDescent="0.25">
      <c r="B82" s="96" t="s">
        <v>49</v>
      </c>
      <c r="C82" s="45" t="s">
        <v>129</v>
      </c>
      <c r="D82" s="68"/>
      <c r="E82" s="284">
        <f>F19</f>
        <v>692.32</v>
      </c>
      <c r="F82" s="284"/>
      <c r="H82" s="97"/>
    </row>
    <row r="83" spans="2:12" ht="14.25" customHeight="1" x14ac:dyDescent="0.25">
      <c r="B83" s="98" t="s">
        <v>56</v>
      </c>
      <c r="C83" s="9" t="s">
        <v>130</v>
      </c>
      <c r="D83" s="10"/>
      <c r="E83" s="279">
        <f>F50</f>
        <v>1100.9308333333333</v>
      </c>
      <c r="F83" s="279"/>
    </row>
    <row r="84" spans="2:12" ht="14.25" customHeight="1" x14ac:dyDescent="0.25">
      <c r="B84" s="98" t="s">
        <v>59</v>
      </c>
      <c r="C84" s="9" t="s">
        <v>131</v>
      </c>
      <c r="D84" s="10"/>
      <c r="E84" s="279">
        <f>F57</f>
        <v>49.49</v>
      </c>
      <c r="F84" s="279"/>
    </row>
    <row r="85" spans="2:12" ht="14.25" customHeight="1" x14ac:dyDescent="0.25">
      <c r="B85" s="99" t="s">
        <v>66</v>
      </c>
      <c r="C85" s="27" t="s">
        <v>132</v>
      </c>
      <c r="D85" s="28"/>
      <c r="E85" s="279">
        <f>F68</f>
        <v>105.35</v>
      </c>
      <c r="F85" s="279"/>
    </row>
    <row r="86" spans="2:12" ht="14.25" customHeight="1" x14ac:dyDescent="0.25">
      <c r="B86" s="99" t="s">
        <v>68</v>
      </c>
      <c r="C86" s="27" t="s">
        <v>116</v>
      </c>
      <c r="D86" s="28"/>
      <c r="E86" s="279">
        <f>F72</f>
        <v>265.90656375000003</v>
      </c>
      <c r="F86" s="279"/>
    </row>
    <row r="87" spans="2:12" x14ac:dyDescent="0.25">
      <c r="B87" s="100" t="s">
        <v>58</v>
      </c>
      <c r="C87" s="101"/>
      <c r="D87" s="102"/>
      <c r="E87" s="296">
        <f>SUM(E82:F86)</f>
        <v>2213.9973970833335</v>
      </c>
      <c r="F87" s="296"/>
    </row>
    <row r="88" spans="2:12" ht="14.25" customHeight="1" x14ac:dyDescent="0.25">
      <c r="B88" s="99" t="s">
        <v>70</v>
      </c>
      <c r="C88" s="27" t="s">
        <v>119</v>
      </c>
      <c r="D88" s="28"/>
      <c r="E88" s="291">
        <f>F80</f>
        <v>625.95000000000005</v>
      </c>
      <c r="F88" s="291"/>
      <c r="H88" s="292"/>
      <c r="I88" s="292"/>
    </row>
    <row r="89" spans="2:12" x14ac:dyDescent="0.25">
      <c r="B89" s="103" t="s">
        <v>133</v>
      </c>
      <c r="C89" s="103"/>
      <c r="D89" s="104"/>
      <c r="E89" s="105"/>
      <c r="F89" s="106">
        <f>E87+E88</f>
        <v>2839.9473970833333</v>
      </c>
      <c r="H89" s="107"/>
      <c r="I89" s="107"/>
    </row>
    <row r="91" spans="2:12" s="149" customFormat="1" x14ac:dyDescent="0.25">
      <c r="B91" s="147" t="s">
        <v>195</v>
      </c>
      <c r="H91" s="135"/>
      <c r="I91" s="135"/>
      <c r="J91" s="135"/>
      <c r="K91" s="135"/>
    </row>
    <row r="99" spans="3:3" x14ac:dyDescent="0.25">
      <c r="C99" s="2"/>
    </row>
  </sheetData>
  <sheetProtection selectLockedCells="1" selectUnlockedCells="1"/>
  <mergeCells count="70">
    <mergeCell ref="B6:E6"/>
    <mergeCell ref="B13:C13"/>
    <mergeCell ref="B16:C16"/>
    <mergeCell ref="E16:F16"/>
    <mergeCell ref="B7:E7"/>
    <mergeCell ref="A10:F10"/>
    <mergeCell ref="B11:C11"/>
    <mergeCell ref="D11:F11"/>
    <mergeCell ref="B12:C12"/>
    <mergeCell ref="D12:F12"/>
    <mergeCell ref="B21:D21"/>
    <mergeCell ref="C25:D25"/>
    <mergeCell ref="B26:C26"/>
    <mergeCell ref="D13:F13"/>
    <mergeCell ref="B14:C14"/>
    <mergeCell ref="D14:F14"/>
    <mergeCell ref="B15:C15"/>
    <mergeCell ref="D15:F15"/>
    <mergeCell ref="B19:C19"/>
    <mergeCell ref="B20:C20"/>
    <mergeCell ref="E20:F20"/>
    <mergeCell ref="A1:F1"/>
    <mergeCell ref="B2:E2"/>
    <mergeCell ref="B3:C3"/>
    <mergeCell ref="D3:F3"/>
    <mergeCell ref="A4:A5"/>
    <mergeCell ref="B4:E5"/>
    <mergeCell ref="F4:F5"/>
    <mergeCell ref="B36:C36"/>
    <mergeCell ref="B37:F37"/>
    <mergeCell ref="C41:D41"/>
    <mergeCell ref="B45:D45"/>
    <mergeCell ref="C74:D74"/>
    <mergeCell ref="C56:D56"/>
    <mergeCell ref="B57:C57"/>
    <mergeCell ref="B58:C58"/>
    <mergeCell ref="E58:F58"/>
    <mergeCell ref="B46:F46"/>
    <mergeCell ref="C47:D47"/>
    <mergeCell ref="C48:D48"/>
    <mergeCell ref="C49:D49"/>
    <mergeCell ref="B51:C51"/>
    <mergeCell ref="E51:F51"/>
    <mergeCell ref="C55:D55"/>
    <mergeCell ref="C75:D75"/>
    <mergeCell ref="C76:D76"/>
    <mergeCell ref="B68:C68"/>
    <mergeCell ref="B69:C69"/>
    <mergeCell ref="E87:F87"/>
    <mergeCell ref="E88:F88"/>
    <mergeCell ref="H88:I88"/>
    <mergeCell ref="E85:F85"/>
    <mergeCell ref="E83:F83"/>
    <mergeCell ref="E84:F84"/>
    <mergeCell ref="H71:M71"/>
    <mergeCell ref="H74:M74"/>
    <mergeCell ref="H75:M75"/>
    <mergeCell ref="H34:M34"/>
    <mergeCell ref="E86:F86"/>
    <mergeCell ref="E76:E79"/>
    <mergeCell ref="F76:F79"/>
    <mergeCell ref="B59:F59"/>
    <mergeCell ref="E81:F81"/>
    <mergeCell ref="E82:F82"/>
    <mergeCell ref="C44:D44"/>
    <mergeCell ref="E69:F69"/>
    <mergeCell ref="C65:D65"/>
    <mergeCell ref="C67:D67"/>
    <mergeCell ref="B81:C81"/>
    <mergeCell ref="B72:C72"/>
  </mergeCells>
  <pageMargins left="0.11811023622047245" right="0.51181102362204722" top="0.78740157480314965" bottom="0.78740157480314965" header="0.51181102362204722" footer="0.51181102362204722"/>
  <pageSetup paperSize="9" scale="54" firstPageNumber="0" fitToWidth="0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E0E54-B351-4BE0-8702-0BE43084F98F}">
  <sheetPr>
    <tabColor theme="0"/>
    <pageSetUpPr fitToPage="1"/>
  </sheetPr>
  <dimension ref="A1:M99"/>
  <sheetViews>
    <sheetView workbookViewId="0">
      <selection activeCell="G14" sqref="G14"/>
    </sheetView>
  </sheetViews>
  <sheetFormatPr defaultColWidth="8.7265625" defaultRowHeight="12.5" x14ac:dyDescent="0.25"/>
  <cols>
    <col min="1" max="1" width="2.81640625" style="1" customWidth="1"/>
    <col min="2" max="2" width="3.7265625" style="1" customWidth="1"/>
    <col min="3" max="3" width="69.54296875" style="1" customWidth="1"/>
    <col min="4" max="4" width="9" style="1" customWidth="1"/>
    <col min="5" max="5" width="10.1796875" style="1" customWidth="1"/>
    <col min="6" max="6" width="15.7265625" style="1" customWidth="1"/>
    <col min="7" max="7" width="8.7265625" style="1"/>
    <col min="8" max="8" width="10.7265625" style="2" customWidth="1"/>
    <col min="9" max="11" width="9.1796875" style="2" customWidth="1"/>
    <col min="12" max="16384" width="8.7265625" style="1"/>
  </cols>
  <sheetData>
    <row r="1" spans="1:11" s="3" customFormat="1" ht="12" thickBot="1" x14ac:dyDescent="0.3">
      <c r="A1" s="304" t="s">
        <v>29</v>
      </c>
      <c r="B1" s="304"/>
      <c r="C1" s="304"/>
      <c r="D1" s="304"/>
      <c r="E1" s="304"/>
      <c r="F1" s="304"/>
      <c r="H1" s="4"/>
      <c r="I1" s="4"/>
      <c r="J1" s="4"/>
      <c r="K1" s="4"/>
    </row>
    <row r="2" spans="1:11" s="3" customFormat="1" ht="11.5" x14ac:dyDescent="0.25">
      <c r="A2" s="5"/>
      <c r="B2" s="305" t="s">
        <v>30</v>
      </c>
      <c r="C2" s="306"/>
      <c r="D2" s="306"/>
      <c r="E2" s="306"/>
      <c r="F2" s="235"/>
      <c r="H2" s="133"/>
      <c r="I2" s="4"/>
      <c r="J2" s="4"/>
      <c r="K2" s="4"/>
    </row>
    <row r="3" spans="1:11" s="3" customFormat="1" ht="11.5" x14ac:dyDescent="0.25">
      <c r="A3" s="5"/>
      <c r="B3" s="307" t="s">
        <v>31</v>
      </c>
      <c r="C3" s="308"/>
      <c r="D3" s="309" t="s">
        <v>32</v>
      </c>
      <c r="E3" s="309"/>
      <c r="F3" s="310"/>
      <c r="H3" s="4"/>
      <c r="I3" s="4"/>
      <c r="J3" s="4"/>
      <c r="K3" s="4"/>
    </row>
    <row r="4" spans="1:11" s="3" customFormat="1" ht="12" customHeight="1" x14ac:dyDescent="0.25">
      <c r="A4" s="311"/>
      <c r="B4" s="312" t="s">
        <v>33</v>
      </c>
      <c r="C4" s="313"/>
      <c r="D4" s="313"/>
      <c r="E4" s="314"/>
      <c r="F4" s="315" t="s">
        <v>34</v>
      </c>
      <c r="H4" s="4"/>
      <c r="I4" s="4"/>
      <c r="J4" s="4"/>
      <c r="K4" s="4"/>
    </row>
    <row r="5" spans="1:11" s="3" customFormat="1" ht="12" customHeight="1" x14ac:dyDescent="0.25">
      <c r="A5" s="311"/>
      <c r="B5" s="312"/>
      <c r="C5" s="313"/>
      <c r="D5" s="313"/>
      <c r="E5" s="314"/>
      <c r="F5" s="316"/>
      <c r="H5" s="4"/>
      <c r="I5" s="4"/>
      <c r="J5" s="4"/>
      <c r="K5" s="4"/>
    </row>
    <row r="6" spans="1:11" s="3" customFormat="1" ht="12" customHeight="1" x14ac:dyDescent="0.25">
      <c r="A6" s="5"/>
      <c r="B6" s="326" t="s">
        <v>35</v>
      </c>
      <c r="C6" s="327"/>
      <c r="D6" s="327"/>
      <c r="E6" s="328"/>
      <c r="F6" s="257" t="s">
        <v>36</v>
      </c>
      <c r="H6" s="4"/>
      <c r="I6" s="4"/>
      <c r="J6" s="4"/>
      <c r="K6" s="4"/>
    </row>
    <row r="7" spans="1:11" s="3" customFormat="1" ht="12" thickBot="1" x14ac:dyDescent="0.3">
      <c r="A7" s="5"/>
      <c r="B7" s="329" t="s">
        <v>37</v>
      </c>
      <c r="C7" s="330"/>
      <c r="D7" s="330"/>
      <c r="E7" s="331"/>
      <c r="F7" s="236">
        <v>12</v>
      </c>
      <c r="H7" s="4"/>
      <c r="I7" s="4"/>
      <c r="J7" s="4"/>
      <c r="K7" s="4"/>
    </row>
    <row r="8" spans="1:11" s="3" customFormat="1" ht="11.5" x14ac:dyDescent="0.25">
      <c r="A8" s="5"/>
      <c r="B8" s="5"/>
      <c r="C8" s="5"/>
      <c r="D8" s="5"/>
      <c r="E8" s="5"/>
      <c r="F8" s="5"/>
      <c r="H8" s="4"/>
      <c r="I8" s="4"/>
      <c r="J8" s="4"/>
      <c r="K8" s="4"/>
    </row>
    <row r="9" spans="1:11" s="3" customFormat="1" ht="11.5" x14ac:dyDescent="0.25">
      <c r="B9" s="6" t="s">
        <v>38</v>
      </c>
      <c r="C9" s="6"/>
      <c r="D9" s="6"/>
      <c r="E9" s="6"/>
      <c r="F9" s="6"/>
      <c r="H9" s="4"/>
      <c r="I9" s="4"/>
      <c r="J9" s="4"/>
      <c r="K9" s="4"/>
    </row>
    <row r="10" spans="1:11" s="3" customFormat="1" ht="12" thickBot="1" x14ac:dyDescent="0.3">
      <c r="A10" s="332" t="s">
        <v>39</v>
      </c>
      <c r="B10" s="332"/>
      <c r="C10" s="332"/>
      <c r="D10" s="332"/>
      <c r="E10" s="332"/>
      <c r="F10" s="332"/>
      <c r="H10" s="4"/>
      <c r="I10" s="4"/>
      <c r="J10" s="4"/>
      <c r="K10" s="4"/>
    </row>
    <row r="11" spans="1:11" s="3" customFormat="1" ht="11.5" x14ac:dyDescent="0.25">
      <c r="A11" s="5"/>
      <c r="B11" s="333" t="s">
        <v>40</v>
      </c>
      <c r="C11" s="333"/>
      <c r="D11" s="334" t="s">
        <v>134</v>
      </c>
      <c r="E11" s="334"/>
      <c r="F11" s="334"/>
      <c r="H11" s="4"/>
      <c r="I11" s="4"/>
      <c r="J11" s="4"/>
      <c r="K11" s="4"/>
    </row>
    <row r="12" spans="1:11" s="3" customFormat="1" ht="11.5" x14ac:dyDescent="0.25">
      <c r="A12" s="5"/>
      <c r="B12" s="319" t="s">
        <v>42</v>
      </c>
      <c r="C12" s="319"/>
      <c r="D12" s="335" t="s">
        <v>135</v>
      </c>
      <c r="E12" s="335"/>
      <c r="F12" s="335"/>
      <c r="H12" s="4"/>
      <c r="I12" s="4"/>
      <c r="J12" s="4"/>
      <c r="K12" s="4"/>
    </row>
    <row r="13" spans="1:11" s="3" customFormat="1" ht="12.75" customHeight="1" x14ac:dyDescent="0.25">
      <c r="A13" s="5"/>
      <c r="B13" s="319" t="s">
        <v>44</v>
      </c>
      <c r="C13" s="319"/>
      <c r="D13" s="318">
        <v>1566.24</v>
      </c>
      <c r="E13" s="318"/>
      <c r="F13" s="318"/>
      <c r="H13" s="4"/>
      <c r="I13" s="4"/>
      <c r="J13" s="4"/>
      <c r="K13" s="4"/>
    </row>
    <row r="14" spans="1:11" s="3" customFormat="1" ht="12.75" customHeight="1" x14ac:dyDescent="0.25">
      <c r="A14" s="5"/>
      <c r="B14" s="319" t="s">
        <v>45</v>
      </c>
      <c r="C14" s="319"/>
      <c r="D14" s="320" t="s">
        <v>193</v>
      </c>
      <c r="E14" s="320"/>
      <c r="F14" s="320"/>
      <c r="H14" s="4"/>
      <c r="I14" s="4"/>
      <c r="J14" s="4"/>
      <c r="K14" s="4"/>
    </row>
    <row r="15" spans="1:11" s="3" customFormat="1" ht="12" thickBot="1" x14ac:dyDescent="0.3">
      <c r="A15" s="5"/>
      <c r="B15" s="321" t="s">
        <v>46</v>
      </c>
      <c r="C15" s="321"/>
      <c r="D15" s="322" t="s">
        <v>47</v>
      </c>
      <c r="E15" s="322"/>
      <c r="F15" s="322"/>
      <c r="H15" s="4"/>
      <c r="I15" s="4"/>
      <c r="J15" s="4"/>
      <c r="K15" s="4"/>
    </row>
    <row r="16" spans="1:11" ht="27" customHeight="1" thickBot="1" x14ac:dyDescent="0.3">
      <c r="B16" s="289" t="s">
        <v>48</v>
      </c>
      <c r="C16" s="289"/>
      <c r="D16" s="7"/>
      <c r="E16" s="286"/>
      <c r="F16" s="286"/>
    </row>
    <row r="17" spans="2:9" ht="14.25" customHeight="1" x14ac:dyDescent="0.25">
      <c r="B17" s="8" t="s">
        <v>49</v>
      </c>
      <c r="C17" s="9" t="s">
        <v>50</v>
      </c>
      <c r="D17" s="10"/>
      <c r="E17" s="11"/>
      <c r="F17" s="241">
        <f>D13/2</f>
        <v>783.12</v>
      </c>
      <c r="H17" s="2" t="s">
        <v>194</v>
      </c>
    </row>
    <row r="18" spans="2:9" ht="14.25" customHeight="1" x14ac:dyDescent="0.25">
      <c r="B18" s="8"/>
      <c r="C18" s="9"/>
      <c r="D18" s="10"/>
      <c r="E18" s="13"/>
      <c r="F18" s="14"/>
      <c r="I18" s="135"/>
    </row>
    <row r="19" spans="2:9" ht="14.25" customHeight="1" thickBot="1" x14ac:dyDescent="0.3">
      <c r="B19" s="323" t="s">
        <v>51</v>
      </c>
      <c r="C19" s="323"/>
      <c r="D19" s="15"/>
      <c r="E19" s="16"/>
      <c r="F19" s="17">
        <f>SUM(F17:F18)</f>
        <v>783.12</v>
      </c>
    </row>
    <row r="20" spans="2:9" ht="27" customHeight="1" thickBot="1" x14ac:dyDescent="0.3">
      <c r="B20" s="324" t="s">
        <v>52</v>
      </c>
      <c r="C20" s="324"/>
      <c r="D20" s="18"/>
      <c r="E20" s="325"/>
      <c r="F20" s="325"/>
    </row>
    <row r="21" spans="2:9" ht="21" customHeight="1" thickBot="1" x14ac:dyDescent="0.3">
      <c r="B21" s="317" t="s">
        <v>53</v>
      </c>
      <c r="C21" s="317"/>
      <c r="D21" s="317"/>
      <c r="E21" s="19" t="s">
        <v>54</v>
      </c>
      <c r="F21" s="20"/>
    </row>
    <row r="22" spans="2:9" ht="14.25" customHeight="1" x14ac:dyDescent="0.25">
      <c r="B22" s="21" t="s">
        <v>49</v>
      </c>
      <c r="C22" s="22" t="s">
        <v>55</v>
      </c>
      <c r="D22" s="23"/>
      <c r="E22" s="24">
        <f>1/12</f>
        <v>8.3333333333333329E-2</v>
      </c>
      <c r="F22" s="25">
        <f>ROUND(E22*$F$19,2)</f>
        <v>65.260000000000005</v>
      </c>
    </row>
    <row r="23" spans="2:9" ht="14.25" customHeight="1" x14ac:dyDescent="0.25">
      <c r="B23" s="26" t="s">
        <v>56</v>
      </c>
      <c r="C23" s="27" t="s">
        <v>57</v>
      </c>
      <c r="D23" s="28"/>
      <c r="E23" s="29">
        <f>9.09/100/3</f>
        <v>3.0299999999999997E-2</v>
      </c>
      <c r="F23" s="30">
        <f>ROUND(E23*$F$19,2)</f>
        <v>23.73</v>
      </c>
    </row>
    <row r="24" spans="2:9" ht="14.25" customHeight="1" x14ac:dyDescent="0.25">
      <c r="B24" s="31" t="s">
        <v>58</v>
      </c>
      <c r="C24" s="32"/>
      <c r="D24" s="32"/>
      <c r="E24" s="33">
        <f>SUM(E22:E23)</f>
        <v>0.11363333333333332</v>
      </c>
      <c r="F24" s="34">
        <f>SUM(F22:F23)</f>
        <v>88.990000000000009</v>
      </c>
    </row>
    <row r="25" spans="2:9" ht="14.25" customHeight="1" x14ac:dyDescent="0.25">
      <c r="B25" s="35" t="s">
        <v>59</v>
      </c>
      <c r="C25" s="288" t="s">
        <v>60</v>
      </c>
      <c r="D25" s="288"/>
      <c r="E25" s="13">
        <f>E36*E24</f>
        <v>4.1817066666666673E-2</v>
      </c>
      <c r="F25" s="36">
        <f>ROUND(E25*F19,2)</f>
        <v>32.75</v>
      </c>
    </row>
    <row r="26" spans="2:9" ht="14.25" customHeight="1" thickBot="1" x14ac:dyDescent="0.3">
      <c r="B26" s="297" t="s">
        <v>61</v>
      </c>
      <c r="C26" s="297"/>
      <c r="D26" s="37"/>
      <c r="E26" s="38">
        <f>SUM(E24:E25)</f>
        <v>0.15545039999999999</v>
      </c>
      <c r="F26" s="39">
        <f>SUM(F24:F25)</f>
        <v>121.74000000000001</v>
      </c>
    </row>
    <row r="27" spans="2:9" ht="21" customHeight="1" thickBot="1" x14ac:dyDescent="0.3">
      <c r="B27" s="40" t="s">
        <v>62</v>
      </c>
      <c r="C27" s="41"/>
      <c r="D27" s="42"/>
      <c r="E27" s="43" t="s">
        <v>54</v>
      </c>
      <c r="F27" s="20"/>
    </row>
    <row r="28" spans="2:9" ht="14.25" customHeight="1" x14ac:dyDescent="0.25">
      <c r="B28" s="44" t="s">
        <v>49</v>
      </c>
      <c r="C28" s="45" t="s">
        <v>63</v>
      </c>
      <c r="D28" s="46"/>
      <c r="E28" s="47">
        <v>0.2</v>
      </c>
      <c r="F28" s="48">
        <f t="shared" ref="F28:F35" si="0">ROUND(E28*$F$19,2)</f>
        <v>156.62</v>
      </c>
    </row>
    <row r="29" spans="2:9" ht="14.25" customHeight="1" x14ac:dyDescent="0.25">
      <c r="B29" s="8" t="s">
        <v>56</v>
      </c>
      <c r="C29" s="9" t="s">
        <v>64</v>
      </c>
      <c r="D29" s="10"/>
      <c r="E29" s="13">
        <v>1.4999999999999999E-2</v>
      </c>
      <c r="F29" s="14">
        <f t="shared" si="0"/>
        <v>11.75</v>
      </c>
    </row>
    <row r="30" spans="2:9" ht="14.25" customHeight="1" x14ac:dyDescent="0.25">
      <c r="B30" s="8" t="s">
        <v>59</v>
      </c>
      <c r="C30" s="9" t="s">
        <v>65</v>
      </c>
      <c r="D30" s="10"/>
      <c r="E30" s="13">
        <v>0.01</v>
      </c>
      <c r="F30" s="14">
        <f t="shared" si="0"/>
        <v>7.83</v>
      </c>
    </row>
    <row r="31" spans="2:9" ht="14.25" customHeight="1" x14ac:dyDescent="0.25">
      <c r="B31" s="8" t="s">
        <v>66</v>
      </c>
      <c r="C31" s="9" t="s">
        <v>67</v>
      </c>
      <c r="D31" s="10"/>
      <c r="E31" s="49">
        <v>2E-3</v>
      </c>
      <c r="F31" s="14">
        <f t="shared" si="0"/>
        <v>1.57</v>
      </c>
    </row>
    <row r="32" spans="2:9" ht="14.25" customHeight="1" x14ac:dyDescent="0.25">
      <c r="B32" s="8" t="s">
        <v>68</v>
      </c>
      <c r="C32" s="9" t="s">
        <v>69</v>
      </c>
      <c r="D32" s="10"/>
      <c r="E32" s="49">
        <v>2.5000000000000001E-2</v>
      </c>
      <c r="F32" s="14">
        <f t="shared" si="0"/>
        <v>19.579999999999998</v>
      </c>
    </row>
    <row r="33" spans="2:6" ht="14.25" customHeight="1" x14ac:dyDescent="0.25">
      <c r="B33" s="8" t="s">
        <v>70</v>
      </c>
      <c r="C33" s="9" t="s">
        <v>71</v>
      </c>
      <c r="D33" s="10"/>
      <c r="E33" s="49">
        <v>0.08</v>
      </c>
      <c r="F33" s="14">
        <f t="shared" si="0"/>
        <v>62.65</v>
      </c>
    </row>
    <row r="34" spans="2:6" ht="14.25" customHeight="1" x14ac:dyDescent="0.25">
      <c r="B34" s="8" t="s">
        <v>72</v>
      </c>
      <c r="C34" s="9" t="s">
        <v>73</v>
      </c>
      <c r="D34" s="10"/>
      <c r="E34" s="112">
        <v>0.03</v>
      </c>
      <c r="F34" s="14">
        <f t="shared" si="0"/>
        <v>23.49</v>
      </c>
    </row>
    <row r="35" spans="2:6" ht="14.25" customHeight="1" x14ac:dyDescent="0.25">
      <c r="B35" s="8" t="s">
        <v>75</v>
      </c>
      <c r="C35" s="9" t="s">
        <v>76</v>
      </c>
      <c r="D35" s="10"/>
      <c r="E35" s="49">
        <v>6.0000000000000001E-3</v>
      </c>
      <c r="F35" s="14">
        <f t="shared" si="0"/>
        <v>4.7</v>
      </c>
    </row>
    <row r="36" spans="2:6" ht="14.25" customHeight="1" thickBot="1" x14ac:dyDescent="0.3">
      <c r="B36" s="297" t="s">
        <v>77</v>
      </c>
      <c r="C36" s="297"/>
      <c r="D36" s="50"/>
      <c r="E36" s="51">
        <f>SUM(E28:E35)</f>
        <v>0.3680000000000001</v>
      </c>
      <c r="F36" s="52">
        <f>SUM(F28:F35)</f>
        <v>288.19</v>
      </c>
    </row>
    <row r="37" spans="2:6" ht="21" customHeight="1" thickBot="1" x14ac:dyDescent="0.3">
      <c r="B37" s="298" t="s">
        <v>78</v>
      </c>
      <c r="C37" s="298"/>
      <c r="D37" s="298"/>
      <c r="E37" s="298"/>
      <c r="F37" s="298"/>
    </row>
    <row r="38" spans="2:6" ht="14.25" customHeight="1" x14ac:dyDescent="0.25">
      <c r="B38" s="8" t="s">
        <v>49</v>
      </c>
      <c r="C38" s="240" t="s">
        <v>79</v>
      </c>
      <c r="D38" s="188">
        <v>17.77</v>
      </c>
      <c r="E38" s="239">
        <v>1.19</v>
      </c>
      <c r="F38" s="14">
        <f>ROUND((D38-E38)*22,2)</f>
        <v>364.76</v>
      </c>
    </row>
    <row r="39" spans="2:6" ht="14.25" customHeight="1" x14ac:dyDescent="0.25">
      <c r="B39" s="8" t="s">
        <v>56</v>
      </c>
      <c r="C39" s="196" t="s">
        <v>80</v>
      </c>
      <c r="D39" s="238"/>
      <c r="E39" s="189">
        <v>5.6</v>
      </c>
      <c r="F39" s="14">
        <f>ROUND((E39*22*2)-(F17*0.06),2)</f>
        <v>199.41</v>
      </c>
    </row>
    <row r="40" spans="2:6" ht="14.25" customHeight="1" x14ac:dyDescent="0.25">
      <c r="B40" s="8" t="s">
        <v>59</v>
      </c>
      <c r="C40" s="249" t="s">
        <v>81</v>
      </c>
      <c r="D40" s="250"/>
      <c r="E40" s="237"/>
      <c r="F40" s="113">
        <v>123.82</v>
      </c>
    </row>
    <row r="41" spans="2:6" ht="14.25" customHeight="1" x14ac:dyDescent="0.25">
      <c r="B41" s="8" t="s">
        <v>66</v>
      </c>
      <c r="C41" s="285" t="s">
        <v>82</v>
      </c>
      <c r="D41" s="285"/>
      <c r="E41" s="134"/>
      <c r="F41" s="113">
        <v>29.96</v>
      </c>
    </row>
    <row r="42" spans="2:6" ht="14.25" customHeight="1" x14ac:dyDescent="0.25">
      <c r="B42" s="8" t="s">
        <v>68</v>
      </c>
      <c r="C42" s="251" t="s">
        <v>83</v>
      </c>
      <c r="D42" s="252"/>
      <c r="E42" s="134"/>
      <c r="F42" s="113">
        <v>13.67</v>
      </c>
    </row>
    <row r="43" spans="2:6" ht="14.25" customHeight="1" x14ac:dyDescent="0.25">
      <c r="B43" s="8" t="s">
        <v>70</v>
      </c>
      <c r="C43" s="251" t="s">
        <v>84</v>
      </c>
      <c r="D43" s="252"/>
      <c r="E43" s="134"/>
      <c r="F43" s="113">
        <f>17.77/12</f>
        <v>1.4808333333333332</v>
      </c>
    </row>
    <row r="44" spans="2:6" ht="14.25" customHeight="1" x14ac:dyDescent="0.25">
      <c r="B44" s="8" t="s">
        <v>72</v>
      </c>
      <c r="C44" s="285" t="s">
        <v>85</v>
      </c>
      <c r="D44" s="285"/>
      <c r="E44" s="253"/>
      <c r="F44" s="190"/>
    </row>
    <row r="45" spans="2:6" ht="13" thickBot="1" x14ac:dyDescent="0.3">
      <c r="B45" s="294" t="s">
        <v>86</v>
      </c>
      <c r="C45" s="299"/>
      <c r="D45" s="300"/>
      <c r="E45" s="136"/>
      <c r="F45" s="137">
        <f>SUM(F38:F44)</f>
        <v>733.1008333333333</v>
      </c>
    </row>
    <row r="46" spans="2:6" ht="21" customHeight="1" thickBot="1" x14ac:dyDescent="0.3">
      <c r="B46" s="302" t="s">
        <v>87</v>
      </c>
      <c r="C46" s="302"/>
      <c r="D46" s="302"/>
      <c r="E46" s="302"/>
      <c r="F46" s="302"/>
    </row>
    <row r="47" spans="2:6" s="2" customFormat="1" ht="14.25" customHeight="1" x14ac:dyDescent="0.25">
      <c r="B47" s="55" t="s">
        <v>88</v>
      </c>
      <c r="C47" s="303" t="s">
        <v>89</v>
      </c>
      <c r="D47" s="303"/>
      <c r="E47" s="56"/>
      <c r="F47" s="57">
        <f>F26</f>
        <v>121.74000000000001</v>
      </c>
    </row>
    <row r="48" spans="2:6" s="2" customFormat="1" ht="14.25" customHeight="1" x14ac:dyDescent="0.25">
      <c r="B48" s="8" t="s">
        <v>90</v>
      </c>
      <c r="C48" s="288" t="s">
        <v>91</v>
      </c>
      <c r="D48" s="288"/>
      <c r="E48" s="58"/>
      <c r="F48" s="14">
        <f>F36</f>
        <v>288.19</v>
      </c>
    </row>
    <row r="49" spans="2:11" s="2" customFormat="1" ht="14.25" customHeight="1" x14ac:dyDescent="0.25">
      <c r="B49" s="59" t="s">
        <v>92</v>
      </c>
      <c r="C49" s="288" t="s">
        <v>93</v>
      </c>
      <c r="D49" s="288"/>
      <c r="E49" s="60"/>
      <c r="F49" s="30">
        <f>F45</f>
        <v>733.1008333333333</v>
      </c>
    </row>
    <row r="50" spans="2:11" s="2" customFormat="1" ht="14.25" customHeight="1" thickBot="1" x14ac:dyDescent="0.3">
      <c r="B50" s="61" t="s">
        <v>94</v>
      </c>
      <c r="C50" s="62"/>
      <c r="D50" s="62"/>
      <c r="E50" s="63"/>
      <c r="F50" s="64">
        <f>SUM(F47:F49)</f>
        <v>1143.0308333333332</v>
      </c>
    </row>
    <row r="51" spans="2:11" ht="27.75" customHeight="1" thickBot="1" x14ac:dyDescent="0.3">
      <c r="B51" s="295" t="s">
        <v>95</v>
      </c>
      <c r="C51" s="295"/>
      <c r="D51" s="65"/>
      <c r="E51" s="286"/>
      <c r="F51" s="286"/>
      <c r="I51" s="1"/>
      <c r="J51" s="1"/>
      <c r="K51" s="1"/>
    </row>
    <row r="52" spans="2:11" ht="14.25" customHeight="1" x14ac:dyDescent="0.25">
      <c r="B52" s="66" t="s">
        <v>49</v>
      </c>
      <c r="C52" s="67" t="s">
        <v>96</v>
      </c>
      <c r="D52" s="68"/>
      <c r="E52" s="123">
        <v>4.5999999999999999E-3</v>
      </c>
      <c r="F52" s="69">
        <f>ROUND(E52*$F$19,2)</f>
        <v>3.6</v>
      </c>
      <c r="H52" s="161" t="s">
        <v>97</v>
      </c>
      <c r="K52" s="1"/>
    </row>
    <row r="53" spans="2:11" ht="14.25" customHeight="1" x14ac:dyDescent="0.25">
      <c r="B53" s="8" t="s">
        <v>56</v>
      </c>
      <c r="C53" s="9" t="s">
        <v>98</v>
      </c>
      <c r="D53" s="10"/>
      <c r="E53" s="191">
        <f>E52*E33</f>
        <v>3.68E-4</v>
      </c>
      <c r="F53" s="14">
        <f>ROUND(E53*$F$19,2)</f>
        <v>0.28999999999999998</v>
      </c>
      <c r="H53" s="161" t="s">
        <v>97</v>
      </c>
    </row>
    <row r="54" spans="2:11" ht="14.25" customHeight="1" x14ac:dyDescent="0.25">
      <c r="B54" s="8" t="s">
        <v>59</v>
      </c>
      <c r="C54" s="27" t="s">
        <v>99</v>
      </c>
      <c r="D54" s="28"/>
      <c r="E54" s="124">
        <v>1.9400000000000001E-2</v>
      </c>
      <c r="F54" s="69">
        <f>ROUND(E54*$F$19,2)</f>
        <v>15.19</v>
      </c>
      <c r="H54" s="161" t="s">
        <v>100</v>
      </c>
    </row>
    <row r="55" spans="2:11" ht="14.25" customHeight="1" x14ac:dyDescent="0.25">
      <c r="B55" s="70" t="s">
        <v>66</v>
      </c>
      <c r="C55" s="293" t="s">
        <v>101</v>
      </c>
      <c r="D55" s="293"/>
      <c r="E55" s="49">
        <f>E36*E54</f>
        <v>7.1392000000000027E-3</v>
      </c>
      <c r="F55" s="14">
        <f>ROUND(E55*$F$19,2)</f>
        <v>5.59</v>
      </c>
      <c r="H55" s="161" t="s">
        <v>97</v>
      </c>
    </row>
    <row r="56" spans="2:11" ht="14.25" customHeight="1" x14ac:dyDescent="0.25">
      <c r="B56" s="8" t="s">
        <v>68</v>
      </c>
      <c r="C56" s="293" t="s">
        <v>102</v>
      </c>
      <c r="D56" s="293"/>
      <c r="E56" s="71">
        <v>0.04</v>
      </c>
      <c r="F56" s="14">
        <f>ROUND(E56*$F$19,2)</f>
        <v>31.32</v>
      </c>
      <c r="H56" s="243" t="s">
        <v>103</v>
      </c>
      <c r="I56" s="72"/>
    </row>
    <row r="57" spans="2:11" ht="14.25" customHeight="1" thickBot="1" x14ac:dyDescent="0.3">
      <c r="B57" s="290" t="s">
        <v>104</v>
      </c>
      <c r="C57" s="290"/>
      <c r="D57" s="73"/>
      <c r="E57" s="51">
        <f>SUM(E52:E56)</f>
        <v>7.1507200000000007E-2</v>
      </c>
      <c r="F57" s="52">
        <f>SUM(F52:F56)</f>
        <v>55.989999999999995</v>
      </c>
    </row>
    <row r="58" spans="2:11" ht="27.75" customHeight="1" thickBot="1" x14ac:dyDescent="0.3">
      <c r="B58" s="295" t="s">
        <v>105</v>
      </c>
      <c r="C58" s="295"/>
      <c r="D58" s="65"/>
      <c r="E58" s="286"/>
      <c r="F58" s="286"/>
    </row>
    <row r="59" spans="2:11" s="149" customFormat="1" ht="21" customHeight="1" thickBot="1" x14ac:dyDescent="0.3">
      <c r="B59" s="282" t="s">
        <v>106</v>
      </c>
      <c r="C59" s="282"/>
      <c r="D59" s="282"/>
      <c r="E59" s="282"/>
      <c r="F59" s="282"/>
      <c r="H59" s="135"/>
      <c r="I59" s="135"/>
      <c r="J59" s="135"/>
      <c r="K59" s="135"/>
    </row>
    <row r="60" spans="2:11" x14ac:dyDescent="0.25">
      <c r="B60" s="159" t="s">
        <v>49</v>
      </c>
      <c r="C60" s="195" t="s">
        <v>107</v>
      </c>
      <c r="D60" s="68"/>
      <c r="E60" s="71">
        <v>9.0900000000000009E-2</v>
      </c>
      <c r="F60" s="69">
        <f>ROUND(E60*$F$19,2)</f>
        <v>71.19</v>
      </c>
    </row>
    <row r="61" spans="2:11" x14ac:dyDescent="0.25">
      <c r="B61" s="74" t="s">
        <v>56</v>
      </c>
      <c r="C61" s="196" t="s">
        <v>108</v>
      </c>
      <c r="D61" s="10"/>
      <c r="E61" s="112">
        <v>2.0000000000000001E-4</v>
      </c>
      <c r="F61" s="14">
        <f>ROUND(E61*$F$19,2)</f>
        <v>0.16</v>
      </c>
      <c r="H61" s="161" t="s">
        <v>97</v>
      </c>
    </row>
    <row r="62" spans="2:11" x14ac:dyDescent="0.25">
      <c r="B62" s="74" t="s">
        <v>59</v>
      </c>
      <c r="C62" s="196" t="s">
        <v>109</v>
      </c>
      <c r="D62" s="10"/>
      <c r="E62" s="112">
        <v>1.6300000000000002E-2</v>
      </c>
      <c r="F62" s="14">
        <f>ROUND(E62*$F$19,2)</f>
        <v>12.76</v>
      </c>
      <c r="H62" s="161" t="s">
        <v>97</v>
      </c>
    </row>
    <row r="63" spans="2:11" x14ac:dyDescent="0.25">
      <c r="B63" s="75" t="s">
        <v>66</v>
      </c>
      <c r="C63" s="197" t="s">
        <v>110</v>
      </c>
      <c r="D63" s="28"/>
      <c r="E63" s="112">
        <v>3.3E-3</v>
      </c>
      <c r="F63" s="14">
        <f>ROUND(E63*$F$19,2)</f>
        <v>2.58</v>
      </c>
      <c r="H63" s="161" t="s">
        <v>97</v>
      </c>
    </row>
    <row r="64" spans="2:11" x14ac:dyDescent="0.25">
      <c r="B64" s="75" t="s">
        <v>68</v>
      </c>
      <c r="C64" s="197" t="s">
        <v>111</v>
      </c>
      <c r="D64" s="28"/>
      <c r="E64" s="125">
        <v>5.5000000000000003E-4</v>
      </c>
      <c r="F64" s="14">
        <f>ROUND(E64*$F$19,2)</f>
        <v>0.43</v>
      </c>
      <c r="H64" s="161" t="s">
        <v>97</v>
      </c>
    </row>
    <row r="65" spans="2:13" ht="13.15" customHeight="1" x14ac:dyDescent="0.25">
      <c r="B65" s="26" t="s">
        <v>70</v>
      </c>
      <c r="C65" s="287" t="s">
        <v>112</v>
      </c>
      <c r="D65" s="287"/>
      <c r="E65" s="112"/>
      <c r="F65" s="113"/>
    </row>
    <row r="66" spans="2:13" x14ac:dyDescent="0.25">
      <c r="B66" s="8"/>
      <c r="C66" s="9" t="s">
        <v>113</v>
      </c>
      <c r="D66" s="10"/>
      <c r="E66" s="76">
        <f>SUM(E60:E65)</f>
        <v>0.11125000000000002</v>
      </c>
      <c r="F66" s="12">
        <f>SUM(F60:F65)</f>
        <v>87.12</v>
      </c>
    </row>
    <row r="67" spans="2:13" ht="13.15" customHeight="1" x14ac:dyDescent="0.25">
      <c r="B67" s="8" t="s">
        <v>72</v>
      </c>
      <c r="C67" s="288" t="s">
        <v>114</v>
      </c>
      <c r="D67" s="288"/>
      <c r="E67" s="76">
        <f>E36*E66</f>
        <v>4.0940000000000018E-2</v>
      </c>
      <c r="F67" s="77">
        <f>ROUND(E36*F66,2)</f>
        <v>32.06</v>
      </c>
    </row>
    <row r="68" spans="2:13" ht="14.25" customHeight="1" thickBot="1" x14ac:dyDescent="0.3">
      <c r="B68" s="294" t="s">
        <v>115</v>
      </c>
      <c r="C68" s="294"/>
      <c r="D68" s="78"/>
      <c r="E68" s="79">
        <f>SUM(E66:E67)</f>
        <v>0.15219000000000005</v>
      </c>
      <c r="F68" s="54">
        <f>SUM(F66:F67)</f>
        <v>119.18</v>
      </c>
    </row>
    <row r="69" spans="2:13" ht="27.75" customHeight="1" thickBot="1" x14ac:dyDescent="0.3">
      <c r="B69" s="295" t="s">
        <v>116</v>
      </c>
      <c r="C69" s="295"/>
      <c r="D69" s="65"/>
      <c r="E69" s="286"/>
      <c r="F69" s="286"/>
    </row>
    <row r="70" spans="2:13" ht="14.25" customHeight="1" x14ac:dyDescent="0.25">
      <c r="B70" s="8" t="s">
        <v>49</v>
      </c>
      <c r="C70" s="9" t="s">
        <v>117</v>
      </c>
      <c r="D70" s="10"/>
      <c r="E70" s="80"/>
      <c r="F70" s="14">
        <f>UNIFORMES!F10</f>
        <v>48.48</v>
      </c>
      <c r="H70" s="186"/>
      <c r="I70" s="186"/>
      <c r="J70" s="186"/>
      <c r="K70" s="186"/>
      <c r="L70" s="186"/>
    </row>
    <row r="71" spans="2:13" ht="14.25" customHeight="1" x14ac:dyDescent="0.3">
      <c r="B71" s="8" t="s">
        <v>56</v>
      </c>
      <c r="C71" s="9" t="s">
        <v>118</v>
      </c>
      <c r="D71" s="10"/>
      <c r="E71" s="198">
        <v>0.12</v>
      </c>
      <c r="F71" s="14">
        <f>(F19+F50+F57+F68+F70)*E71*(100-9.25)/100</f>
        <v>234.11331074999998</v>
      </c>
      <c r="G71" s="199"/>
      <c r="H71" s="278" t="s">
        <v>74</v>
      </c>
      <c r="I71" s="278"/>
      <c r="J71" s="278"/>
      <c r="K71" s="278"/>
      <c r="L71" s="278"/>
      <c r="M71" s="278"/>
    </row>
    <row r="72" spans="2:13" ht="13.5" customHeight="1" thickBot="1" x14ac:dyDescent="0.3">
      <c r="B72" s="290" t="s">
        <v>51</v>
      </c>
      <c r="C72" s="290"/>
      <c r="D72" s="73"/>
      <c r="E72" s="53"/>
      <c r="F72" s="52">
        <f>SUM(F70:F71)</f>
        <v>282.59331075</v>
      </c>
      <c r="G72" s="199"/>
      <c r="H72" s="186"/>
      <c r="I72" s="186"/>
      <c r="J72" s="186"/>
      <c r="K72" s="186"/>
      <c r="L72" s="186"/>
    </row>
    <row r="73" spans="2:13" ht="25.5" customHeight="1" thickBot="1" x14ac:dyDescent="0.3">
      <c r="B73" s="81" t="s">
        <v>119</v>
      </c>
      <c r="C73" s="82"/>
      <c r="D73" s="83"/>
      <c r="E73" s="84" t="s">
        <v>54</v>
      </c>
      <c r="F73" s="85"/>
    </row>
    <row r="74" spans="2:13" ht="14.25" customHeight="1" x14ac:dyDescent="0.3">
      <c r="B74" s="44" t="s">
        <v>49</v>
      </c>
      <c r="C74" s="301" t="s">
        <v>120</v>
      </c>
      <c r="D74" s="301"/>
      <c r="E74" s="126">
        <v>0.03</v>
      </c>
      <c r="F74" s="48">
        <f>ROUND(E74*E87,2)</f>
        <v>71.52</v>
      </c>
      <c r="H74" s="278" t="s">
        <v>74</v>
      </c>
      <c r="I74" s="278"/>
      <c r="J74" s="278"/>
      <c r="K74" s="278"/>
      <c r="L74" s="278"/>
      <c r="M74" s="278"/>
    </row>
    <row r="75" spans="2:13" ht="14.25" customHeight="1" x14ac:dyDescent="0.3">
      <c r="B75" s="8" t="s">
        <v>56</v>
      </c>
      <c r="C75" s="293" t="s">
        <v>121</v>
      </c>
      <c r="D75" s="293"/>
      <c r="E75" s="127">
        <v>6.7900000000000002E-2</v>
      </c>
      <c r="F75" s="69">
        <f>ROUND(E75*(E87+F74),2)</f>
        <v>166.72</v>
      </c>
      <c r="H75" s="278" t="s">
        <v>74</v>
      </c>
      <c r="I75" s="278"/>
      <c r="J75" s="278"/>
      <c r="K75" s="278"/>
      <c r="L75" s="278"/>
      <c r="M75" s="278"/>
    </row>
    <row r="76" spans="2:13" ht="14.25" customHeight="1" x14ac:dyDescent="0.25">
      <c r="B76" s="8" t="s">
        <v>59</v>
      </c>
      <c r="C76" s="293" t="s">
        <v>122</v>
      </c>
      <c r="D76" s="293"/>
      <c r="E76" s="280">
        <f>D77+D78+D79</f>
        <v>0.14250000000000002</v>
      </c>
      <c r="F76" s="281">
        <f>ROUND(((F74+F75+E82+E83+E84+E85+E86)/(1-E76))*E76,2)</f>
        <v>435.75</v>
      </c>
      <c r="H76" s="72"/>
      <c r="I76" s="72"/>
      <c r="J76" s="72"/>
      <c r="K76" s="72"/>
    </row>
    <row r="77" spans="2:13" ht="14.25" customHeight="1" x14ac:dyDescent="0.25">
      <c r="B77" s="8">
        <v>1</v>
      </c>
      <c r="C77" s="9" t="s">
        <v>123</v>
      </c>
      <c r="D77" s="187">
        <v>1.6500000000000001E-2</v>
      </c>
      <c r="E77" s="280"/>
      <c r="F77" s="281"/>
      <c r="I77" s="72"/>
      <c r="J77" s="72"/>
      <c r="K77" s="72"/>
      <c r="L77" s="72"/>
      <c r="M77" s="86"/>
    </row>
    <row r="78" spans="2:13" ht="14.25" customHeight="1" x14ac:dyDescent="0.25">
      <c r="B78" s="8">
        <v>2</v>
      </c>
      <c r="C78" s="9" t="s">
        <v>124</v>
      </c>
      <c r="D78" s="187">
        <v>7.5999999999999998E-2</v>
      </c>
      <c r="E78" s="280"/>
      <c r="F78" s="281"/>
      <c r="G78" s="87"/>
      <c r="I78" s="88"/>
      <c r="J78" s="88"/>
      <c r="K78" s="88"/>
      <c r="L78" s="88"/>
      <c r="M78" s="86"/>
    </row>
    <row r="79" spans="2:13" ht="14.25" customHeight="1" thickBot="1" x14ac:dyDescent="0.3">
      <c r="B79" s="89">
        <v>3</v>
      </c>
      <c r="C79" s="90" t="s">
        <v>125</v>
      </c>
      <c r="D79" s="254">
        <v>0.05</v>
      </c>
      <c r="E79" s="280"/>
      <c r="F79" s="281"/>
      <c r="G79" s="87"/>
      <c r="H79" s="255" t="s">
        <v>136</v>
      </c>
      <c r="I79" s="256"/>
      <c r="J79" s="88"/>
      <c r="K79" s="88"/>
      <c r="L79" s="88"/>
    </row>
    <row r="80" spans="2:13" ht="14.25" customHeight="1" thickBot="1" x14ac:dyDescent="0.3">
      <c r="B80" s="91" t="s">
        <v>127</v>
      </c>
      <c r="C80" s="92"/>
      <c r="D80" s="93"/>
      <c r="E80" s="94">
        <f>SUM(E74:E79)</f>
        <v>0.2404</v>
      </c>
      <c r="F80" s="95">
        <f>SUM(F74:F79)</f>
        <v>673.99</v>
      </c>
      <c r="H80" s="88"/>
      <c r="I80" s="88"/>
      <c r="J80" s="88"/>
      <c r="K80" s="88"/>
      <c r="L80" s="88"/>
    </row>
    <row r="81" spans="2:12" ht="29.25" customHeight="1" thickBot="1" x14ac:dyDescent="0.3">
      <c r="B81" s="289" t="s">
        <v>128</v>
      </c>
      <c r="C81" s="289"/>
      <c r="D81" s="7"/>
      <c r="E81" s="283"/>
      <c r="F81" s="283"/>
      <c r="H81" s="88"/>
      <c r="I81" s="88"/>
      <c r="J81" s="88"/>
      <c r="K81" s="88"/>
      <c r="L81" s="88"/>
    </row>
    <row r="82" spans="2:12" ht="14.25" customHeight="1" x14ac:dyDescent="0.25">
      <c r="B82" s="96" t="s">
        <v>49</v>
      </c>
      <c r="C82" s="45" t="s">
        <v>129</v>
      </c>
      <c r="D82" s="68"/>
      <c r="E82" s="284">
        <f>F19</f>
        <v>783.12</v>
      </c>
      <c r="F82" s="284"/>
      <c r="H82" s="97"/>
    </row>
    <row r="83" spans="2:12" ht="14.25" customHeight="1" x14ac:dyDescent="0.25">
      <c r="B83" s="98" t="s">
        <v>56</v>
      </c>
      <c r="C83" s="9" t="s">
        <v>130</v>
      </c>
      <c r="D83" s="10"/>
      <c r="E83" s="279">
        <f>F50</f>
        <v>1143.0308333333332</v>
      </c>
      <c r="F83" s="279"/>
    </row>
    <row r="84" spans="2:12" ht="14.25" customHeight="1" x14ac:dyDescent="0.25">
      <c r="B84" s="98" t="s">
        <v>59</v>
      </c>
      <c r="C84" s="9" t="s">
        <v>131</v>
      </c>
      <c r="D84" s="10"/>
      <c r="E84" s="279">
        <f>F57</f>
        <v>55.989999999999995</v>
      </c>
      <c r="F84" s="279"/>
    </row>
    <row r="85" spans="2:12" ht="14.25" customHeight="1" x14ac:dyDescent="0.25">
      <c r="B85" s="99" t="s">
        <v>66</v>
      </c>
      <c r="C85" s="27" t="s">
        <v>132</v>
      </c>
      <c r="D85" s="28"/>
      <c r="E85" s="279">
        <f>F68</f>
        <v>119.18</v>
      </c>
      <c r="F85" s="279"/>
    </row>
    <row r="86" spans="2:12" ht="14.25" customHeight="1" x14ac:dyDescent="0.25">
      <c r="B86" s="99" t="s">
        <v>68</v>
      </c>
      <c r="C86" s="27" t="s">
        <v>116</v>
      </c>
      <c r="D86" s="28"/>
      <c r="E86" s="279">
        <f>F72</f>
        <v>282.59331075</v>
      </c>
      <c r="F86" s="279"/>
    </row>
    <row r="87" spans="2:12" x14ac:dyDescent="0.25">
      <c r="B87" s="100" t="s">
        <v>58</v>
      </c>
      <c r="C87" s="101"/>
      <c r="D87" s="102"/>
      <c r="E87" s="296">
        <f>SUM(E82:F86)</f>
        <v>2383.9141440833332</v>
      </c>
      <c r="F87" s="296"/>
    </row>
    <row r="88" spans="2:12" ht="14.25" customHeight="1" thickBot="1" x14ac:dyDescent="0.3">
      <c r="B88" s="99" t="s">
        <v>70</v>
      </c>
      <c r="C88" s="27" t="s">
        <v>119</v>
      </c>
      <c r="D88" s="28"/>
      <c r="E88" s="291">
        <f>F80</f>
        <v>673.99</v>
      </c>
      <c r="F88" s="291"/>
      <c r="H88" s="292"/>
      <c r="I88" s="292"/>
    </row>
    <row r="89" spans="2:12" ht="13" thickBot="1" x14ac:dyDescent="0.3">
      <c r="B89" s="103" t="s">
        <v>133</v>
      </c>
      <c r="C89" s="103"/>
      <c r="D89" s="104"/>
      <c r="E89" s="105"/>
      <c r="F89" s="106">
        <f>E87+E88</f>
        <v>3057.9041440833334</v>
      </c>
      <c r="H89" s="107"/>
      <c r="I89" s="107"/>
    </row>
    <row r="91" spans="2:12" s="149" customFormat="1" x14ac:dyDescent="0.25">
      <c r="B91" s="147" t="s">
        <v>195</v>
      </c>
      <c r="H91" s="135"/>
      <c r="I91" s="135"/>
      <c r="J91" s="135"/>
      <c r="K91" s="135"/>
    </row>
    <row r="99" spans="3:3" x14ac:dyDescent="0.25">
      <c r="C99" s="2"/>
    </row>
  </sheetData>
  <sheetProtection selectLockedCells="1" selectUnlockedCells="1"/>
  <mergeCells count="69">
    <mergeCell ref="E85:F85"/>
    <mergeCell ref="E86:F86"/>
    <mergeCell ref="E87:F87"/>
    <mergeCell ref="E88:F88"/>
    <mergeCell ref="H88:I88"/>
    <mergeCell ref="E84:F84"/>
    <mergeCell ref="B72:C72"/>
    <mergeCell ref="C74:D74"/>
    <mergeCell ref="C75:D75"/>
    <mergeCell ref="C76:D76"/>
    <mergeCell ref="E76:E79"/>
    <mergeCell ref="F76:F79"/>
    <mergeCell ref="B81:C81"/>
    <mergeCell ref="E81:F81"/>
    <mergeCell ref="E82:F82"/>
    <mergeCell ref="E83:F83"/>
    <mergeCell ref="B59:F59"/>
    <mergeCell ref="C65:D65"/>
    <mergeCell ref="C67:D67"/>
    <mergeCell ref="B68:C68"/>
    <mergeCell ref="B69:C69"/>
    <mergeCell ref="E69:F69"/>
    <mergeCell ref="C41:D41"/>
    <mergeCell ref="B58:C58"/>
    <mergeCell ref="E58:F58"/>
    <mergeCell ref="C44:D44"/>
    <mergeCell ref="B45:D45"/>
    <mergeCell ref="B46:F46"/>
    <mergeCell ref="C47:D47"/>
    <mergeCell ref="C48:D48"/>
    <mergeCell ref="C49:D49"/>
    <mergeCell ref="B51:C51"/>
    <mergeCell ref="E51:F51"/>
    <mergeCell ref="C55:D55"/>
    <mergeCell ref="C56:D56"/>
    <mergeCell ref="B57:C57"/>
    <mergeCell ref="B21:D21"/>
    <mergeCell ref="C25:D25"/>
    <mergeCell ref="B26:C26"/>
    <mergeCell ref="B36:C36"/>
    <mergeCell ref="B37:F37"/>
    <mergeCell ref="B6:E6"/>
    <mergeCell ref="B7:E7"/>
    <mergeCell ref="A10:F10"/>
    <mergeCell ref="B11:C11"/>
    <mergeCell ref="D11:F11"/>
    <mergeCell ref="A1:F1"/>
    <mergeCell ref="B2:E2"/>
    <mergeCell ref="B3:C3"/>
    <mergeCell ref="D3:F3"/>
    <mergeCell ref="A4:A5"/>
    <mergeCell ref="B4:E5"/>
    <mergeCell ref="F4:F5"/>
    <mergeCell ref="H71:M71"/>
    <mergeCell ref="H74:M74"/>
    <mergeCell ref="H75:M75"/>
    <mergeCell ref="B12:C12"/>
    <mergeCell ref="D12:F12"/>
    <mergeCell ref="B13:C13"/>
    <mergeCell ref="D13:F13"/>
    <mergeCell ref="B14:C14"/>
    <mergeCell ref="D14:F14"/>
    <mergeCell ref="B15:C15"/>
    <mergeCell ref="D15:F15"/>
    <mergeCell ref="B16:C16"/>
    <mergeCell ref="E16:F16"/>
    <mergeCell ref="B19:C19"/>
    <mergeCell ref="B20:C20"/>
    <mergeCell ref="E20:F20"/>
  </mergeCells>
  <pageMargins left="0.11811023622047245" right="0.51181102362204722" top="0.78740157480314965" bottom="0.78740157480314965" header="0.51181102362204722" footer="0.51181102362204722"/>
  <pageSetup paperSize="9" scale="54" firstPageNumber="0" fitToWidth="0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5"/>
  <sheetViews>
    <sheetView workbookViewId="0">
      <selection activeCell="G5" sqref="G5"/>
    </sheetView>
  </sheetViews>
  <sheetFormatPr defaultColWidth="8.7265625" defaultRowHeight="14.25" customHeight="1" x14ac:dyDescent="0.3"/>
  <cols>
    <col min="1" max="1" width="55.81640625" style="108" customWidth="1"/>
    <col min="2" max="6" width="11.453125" style="108" customWidth="1"/>
    <col min="7" max="16384" width="8.7265625" style="1"/>
  </cols>
  <sheetData>
    <row r="1" spans="1:11" ht="26.25" customHeight="1" thickBot="1" x14ac:dyDescent="0.35">
      <c r="A1" s="109"/>
      <c r="B1" s="109"/>
      <c r="C1" s="109"/>
      <c r="D1" s="109"/>
      <c r="E1" s="109"/>
      <c r="F1" s="109"/>
    </row>
    <row r="2" spans="1:11" ht="26.25" customHeight="1" thickBot="1" x14ac:dyDescent="0.3">
      <c r="A2" s="336" t="s">
        <v>137</v>
      </c>
      <c r="B2" s="337"/>
      <c r="C2" s="337"/>
      <c r="D2" s="337"/>
      <c r="E2" s="337"/>
      <c r="F2" s="337"/>
    </row>
    <row r="3" spans="1:11" ht="39" customHeight="1" x14ac:dyDescent="0.25">
      <c r="A3" s="129" t="s">
        <v>138</v>
      </c>
      <c r="B3" s="130" t="s">
        <v>139</v>
      </c>
      <c r="C3" s="131" t="s">
        <v>140</v>
      </c>
      <c r="D3" s="152" t="s">
        <v>141</v>
      </c>
      <c r="E3" s="131" t="s">
        <v>142</v>
      </c>
      <c r="F3" s="154" t="s">
        <v>51</v>
      </c>
    </row>
    <row r="4" spans="1:11" ht="25.5" customHeight="1" x14ac:dyDescent="0.3">
      <c r="A4" s="246" t="s">
        <v>192</v>
      </c>
      <c r="B4" s="150">
        <v>44.24</v>
      </c>
      <c r="C4" s="128">
        <v>6</v>
      </c>
      <c r="D4" s="153">
        <f t="shared" ref="D4:D7" si="0">B4/C4</f>
        <v>7.373333333333334</v>
      </c>
      <c r="E4" s="128">
        <v>2</v>
      </c>
      <c r="F4" s="155">
        <f t="shared" ref="F4:F7" si="1">D4*E4</f>
        <v>14.746666666666668</v>
      </c>
    </row>
    <row r="5" spans="1:11" ht="25.5" customHeight="1" x14ac:dyDescent="0.3">
      <c r="A5" s="246" t="s">
        <v>189</v>
      </c>
      <c r="B5" s="150">
        <v>18.510000000000002</v>
      </c>
      <c r="C5" s="128">
        <v>6</v>
      </c>
      <c r="D5" s="153">
        <f t="shared" si="0"/>
        <v>3.0850000000000004</v>
      </c>
      <c r="E5" s="128">
        <v>2</v>
      </c>
      <c r="F5" s="155">
        <f t="shared" si="1"/>
        <v>6.1700000000000008</v>
      </c>
    </row>
    <row r="6" spans="1:11" ht="25.5" customHeight="1" x14ac:dyDescent="0.3">
      <c r="A6" s="246" t="s">
        <v>143</v>
      </c>
      <c r="B6" s="150">
        <v>12.26</v>
      </c>
      <c r="C6" s="128">
        <v>6</v>
      </c>
      <c r="D6" s="153">
        <f t="shared" si="0"/>
        <v>2.0433333333333334</v>
      </c>
      <c r="E6" s="128">
        <v>2</v>
      </c>
      <c r="F6" s="155">
        <f t="shared" si="1"/>
        <v>4.0866666666666669</v>
      </c>
    </row>
    <row r="7" spans="1:11" ht="25.5" customHeight="1" x14ac:dyDescent="0.3">
      <c r="A7" s="246" t="s">
        <v>144</v>
      </c>
      <c r="B7" s="150">
        <v>58.05</v>
      </c>
      <c r="C7" s="128">
        <v>6</v>
      </c>
      <c r="D7" s="153">
        <f t="shared" si="0"/>
        <v>9.6749999999999989</v>
      </c>
      <c r="E7" s="128">
        <v>2</v>
      </c>
      <c r="F7" s="155">
        <f t="shared" si="1"/>
        <v>19.349999999999998</v>
      </c>
    </row>
    <row r="8" spans="1:11" ht="25.5" customHeight="1" x14ac:dyDescent="0.3">
      <c r="A8" s="247" t="s">
        <v>190</v>
      </c>
      <c r="B8" s="151">
        <v>6.14</v>
      </c>
      <c r="C8" s="128">
        <v>12</v>
      </c>
      <c r="D8" s="153">
        <f>B8/C8</f>
        <v>0.5116666666666666</v>
      </c>
      <c r="E8" s="128">
        <v>1</v>
      </c>
      <c r="F8" s="155">
        <f>D8*E8</f>
        <v>0.5116666666666666</v>
      </c>
    </row>
    <row r="9" spans="1:11" ht="25.5" customHeight="1" x14ac:dyDescent="0.3">
      <c r="A9" s="246" t="s">
        <v>191</v>
      </c>
      <c r="B9" s="150">
        <v>43.38</v>
      </c>
      <c r="C9" s="128">
        <v>12</v>
      </c>
      <c r="D9" s="153">
        <f>B9/C9</f>
        <v>3.6150000000000002</v>
      </c>
      <c r="E9" s="128">
        <v>1</v>
      </c>
      <c r="F9" s="155">
        <f>D9*E9</f>
        <v>3.6150000000000002</v>
      </c>
    </row>
    <row r="10" spans="1:11" ht="25.5" customHeight="1" thickBot="1" x14ac:dyDescent="0.35">
      <c r="A10" s="338" t="s">
        <v>196</v>
      </c>
      <c r="B10" s="339"/>
      <c r="C10" s="340"/>
      <c r="D10" s="340"/>
      <c r="E10" s="340"/>
      <c r="F10" s="156">
        <f>SUM(F4:F9)</f>
        <v>48.48</v>
      </c>
    </row>
    <row r="11" spans="1:11" s="149" customFormat="1" ht="12.5" x14ac:dyDescent="0.25">
      <c r="A11" s="147" t="s">
        <v>195</v>
      </c>
      <c r="H11" s="135"/>
      <c r="I11" s="135"/>
      <c r="J11" s="135"/>
      <c r="K11" s="135"/>
    </row>
    <row r="12" spans="1:11" ht="25.5" customHeight="1" x14ac:dyDescent="0.3"/>
    <row r="13" spans="1:11" ht="20.149999999999999" customHeight="1" x14ac:dyDescent="0.3"/>
    <row r="14" spans="1:11" ht="14.25" customHeight="1" x14ac:dyDescent="0.3">
      <c r="A14" s="341"/>
      <c r="B14" s="341"/>
      <c r="C14" s="341"/>
      <c r="D14" s="341"/>
      <c r="E14" s="109"/>
      <c r="F14" s="109"/>
    </row>
    <row r="15" spans="1:11" ht="14.25" customHeight="1" x14ac:dyDescent="0.3">
      <c r="B15" s="147"/>
      <c r="C15" s="148"/>
      <c r="D15" s="148"/>
      <c r="E15" s="148"/>
      <c r="F15" s="148"/>
    </row>
  </sheetData>
  <sheetProtection selectLockedCells="1" selectUnlockedCells="1"/>
  <mergeCells count="3">
    <mergeCell ref="A2:F2"/>
    <mergeCell ref="A10:E10"/>
    <mergeCell ref="A14:D14"/>
  </mergeCells>
  <pageMargins left="0.11811023622047245" right="0.11811023622047245" top="0.78740157480314965" bottom="0.78740157480314965" header="0.51181102362204722" footer="0.51181102362204722"/>
  <pageSetup paperSize="9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20"/>
  <sheetViews>
    <sheetView topLeftCell="A4" zoomScale="90" zoomScaleNormal="90" workbookViewId="0">
      <selection activeCell="L9" sqref="L9"/>
    </sheetView>
  </sheetViews>
  <sheetFormatPr defaultRowHeight="12.5" x14ac:dyDescent="0.25"/>
  <cols>
    <col min="1" max="1" width="17.81640625" style="161" customWidth="1"/>
    <col min="2" max="3" width="8.7265625" style="161" customWidth="1"/>
    <col min="4" max="4" width="18.1796875" style="161" customWidth="1"/>
    <col min="5" max="5" width="10.81640625" style="161" customWidth="1"/>
    <col min="6" max="7" width="14.453125" style="161" customWidth="1"/>
    <col min="8" max="8" width="11.453125" style="161" customWidth="1"/>
    <col min="9" max="9" width="8.81640625" style="161" customWidth="1"/>
    <col min="10" max="10" width="18" style="161" customWidth="1"/>
    <col min="13" max="13" width="8.7265625" style="140"/>
  </cols>
  <sheetData>
    <row r="2" spans="1:10" ht="13" thickBot="1" x14ac:dyDescent="0.3"/>
    <row r="3" spans="1:10" ht="26.15" customHeight="1" x14ac:dyDescent="0.25">
      <c r="A3" s="392" t="s">
        <v>145</v>
      </c>
      <c r="B3" s="393"/>
      <c r="C3" s="393"/>
      <c r="D3" s="393"/>
      <c r="E3" s="393"/>
      <c r="F3" s="393"/>
      <c r="G3" s="393"/>
      <c r="H3" s="394"/>
      <c r="I3" s="162"/>
      <c r="J3" s="357" t="s">
        <v>146</v>
      </c>
    </row>
    <row r="4" spans="1:10" ht="26.15" customHeight="1" thickBot="1" x14ac:dyDescent="0.3">
      <c r="A4" s="342" t="s">
        <v>147</v>
      </c>
      <c r="B4" s="343"/>
      <c r="C4" s="343"/>
      <c r="D4" s="343"/>
      <c r="E4" s="343"/>
      <c r="F4" s="343"/>
      <c r="G4" s="343"/>
      <c r="H4" s="344"/>
      <c r="I4" s="162"/>
      <c r="J4" s="358"/>
    </row>
    <row r="5" spans="1:10" ht="39.65" customHeight="1" thickBot="1" x14ac:dyDescent="0.3">
      <c r="A5" s="363" t="s">
        <v>148</v>
      </c>
      <c r="B5" s="364"/>
      <c r="C5" s="365"/>
      <c r="D5" s="216" t="s">
        <v>149</v>
      </c>
      <c r="E5" s="345" t="s">
        <v>150</v>
      </c>
      <c r="F5" s="345"/>
      <c r="G5" s="345" t="s">
        <v>151</v>
      </c>
      <c r="H5" s="346"/>
      <c r="I5" s="215"/>
      <c r="J5" s="217" t="s">
        <v>152</v>
      </c>
    </row>
    <row r="6" spans="1:10" ht="26.5" customHeight="1" thickBot="1" x14ac:dyDescent="0.3">
      <c r="A6" s="385" t="s">
        <v>153</v>
      </c>
      <c r="B6" s="386"/>
      <c r="C6" s="387"/>
      <c r="D6" s="164" t="s">
        <v>154</v>
      </c>
      <c r="E6" s="388">
        <v>220</v>
      </c>
      <c r="F6" s="389"/>
      <c r="G6" s="390">
        <v>800</v>
      </c>
      <c r="H6" s="391"/>
      <c r="I6" s="165"/>
      <c r="J6" s="263">
        <f t="shared" ref="J6" si="0">ROUND(E6/G6,5)</f>
        <v>0.27500000000000002</v>
      </c>
    </row>
    <row r="7" spans="1:10" ht="14.5" customHeight="1" x14ac:dyDescent="0.25">
      <c r="A7" s="377" t="s">
        <v>155</v>
      </c>
      <c r="B7" s="378"/>
      <c r="C7" s="379"/>
      <c r="D7" s="383" t="s">
        <v>149</v>
      </c>
      <c r="E7" s="359" t="s">
        <v>150</v>
      </c>
      <c r="F7" s="359"/>
      <c r="G7" s="359" t="s">
        <v>151</v>
      </c>
      <c r="H7" s="361"/>
      <c r="I7" s="162"/>
      <c r="J7" s="368" t="s">
        <v>156</v>
      </c>
    </row>
    <row r="8" spans="1:10" ht="23.5" customHeight="1" thickBot="1" x14ac:dyDescent="0.3">
      <c r="A8" s="380"/>
      <c r="B8" s="381"/>
      <c r="C8" s="382"/>
      <c r="D8" s="384"/>
      <c r="E8" s="360"/>
      <c r="F8" s="360"/>
      <c r="G8" s="360"/>
      <c r="H8" s="362"/>
      <c r="I8" s="163"/>
      <c r="J8" s="369"/>
    </row>
    <row r="9" spans="1:10" ht="26.15" customHeight="1" thickBot="1" x14ac:dyDescent="0.3">
      <c r="A9" s="370" t="s">
        <v>157</v>
      </c>
      <c r="B9" s="371"/>
      <c r="C9" s="372"/>
      <c r="D9" s="194" t="s">
        <v>158</v>
      </c>
      <c r="E9" s="373">
        <v>98.5</v>
      </c>
      <c r="F9" s="374"/>
      <c r="G9" s="375">
        <v>1800</v>
      </c>
      <c r="H9" s="376"/>
      <c r="I9" s="165"/>
      <c r="J9" s="264">
        <f t="shared" ref="J9" si="1">ROUND(E9/G9,5)</f>
        <v>5.4719999999999998E-2</v>
      </c>
    </row>
    <row r="10" spans="1:10" ht="55.5" customHeight="1" thickBot="1" x14ac:dyDescent="0.3">
      <c r="A10" s="363" t="s">
        <v>159</v>
      </c>
      <c r="B10" s="364"/>
      <c r="C10" s="365"/>
      <c r="D10" s="216" t="s">
        <v>149</v>
      </c>
      <c r="E10" s="218" t="s">
        <v>150</v>
      </c>
      <c r="F10" s="219" t="s">
        <v>151</v>
      </c>
      <c r="G10" s="219" t="s">
        <v>160</v>
      </c>
      <c r="H10" s="220" t="s">
        <v>161</v>
      </c>
      <c r="I10" s="182"/>
      <c r="J10" s="217" t="s">
        <v>162</v>
      </c>
    </row>
    <row r="11" spans="1:10" ht="26.15" customHeight="1" x14ac:dyDescent="0.25">
      <c r="A11" s="350" t="s">
        <v>163</v>
      </c>
      <c r="B11" s="351"/>
      <c r="C11" s="352"/>
      <c r="D11" s="266" t="s">
        <v>164</v>
      </c>
      <c r="E11" s="267">
        <v>31.9</v>
      </c>
      <c r="F11" s="271">
        <v>300</v>
      </c>
      <c r="G11" s="268">
        <v>16</v>
      </c>
      <c r="H11" s="248">
        <f>1/F11*1/188.76*G11</f>
        <v>2.8254573709119167E-4</v>
      </c>
      <c r="I11" s="165"/>
      <c r="J11" s="265">
        <f t="shared" ref="J11:J12" si="2">H11*E11</f>
        <v>9.0132090132090132E-3</v>
      </c>
    </row>
    <row r="12" spans="1:10" ht="26.15" customHeight="1" thickBot="1" x14ac:dyDescent="0.3">
      <c r="A12" s="350" t="s">
        <v>165</v>
      </c>
      <c r="B12" s="351"/>
      <c r="C12" s="352"/>
      <c r="D12" s="266" t="s">
        <v>164</v>
      </c>
      <c r="E12" s="267">
        <v>31.9</v>
      </c>
      <c r="F12" s="271">
        <v>300</v>
      </c>
      <c r="G12" s="268">
        <v>16</v>
      </c>
      <c r="H12" s="248">
        <f>1/F12*1/188.76*G12</f>
        <v>2.8254573709119167E-4</v>
      </c>
      <c r="I12" s="165"/>
      <c r="J12" s="269">
        <f t="shared" si="2"/>
        <v>9.0132090132090132E-3</v>
      </c>
    </row>
    <row r="13" spans="1:10" ht="26.15" customHeight="1" thickBot="1" x14ac:dyDescent="0.3">
      <c r="A13" s="348" t="s">
        <v>166</v>
      </c>
      <c r="B13" s="349"/>
      <c r="C13" s="349"/>
      <c r="D13" s="221"/>
      <c r="E13" s="222">
        <f>SUM((E11:E12),(E9:E9),(E6:E6))</f>
        <v>382.3</v>
      </c>
      <c r="F13" s="366" t="s">
        <v>167</v>
      </c>
      <c r="G13" s="366"/>
      <c r="H13" s="367"/>
      <c r="I13" s="162"/>
    </row>
    <row r="14" spans="1:10" s="140" customFormat="1" ht="26.15" customHeight="1" x14ac:dyDescent="0.25">
      <c r="A14" s="180"/>
      <c r="B14" s="180"/>
      <c r="C14" s="180"/>
      <c r="D14" s="180"/>
      <c r="E14" s="181"/>
      <c r="F14" s="181"/>
      <c r="G14" s="181"/>
      <c r="H14" s="181"/>
      <c r="I14" s="182"/>
      <c r="J14" s="183"/>
    </row>
    <row r="15" spans="1:10" ht="26.15" customHeight="1" x14ac:dyDescent="0.25">
      <c r="A15" s="354" t="s">
        <v>168</v>
      </c>
      <c r="B15" s="355"/>
      <c r="C15" s="355"/>
      <c r="D15" s="355"/>
      <c r="E15" s="355"/>
      <c r="F15" s="356"/>
      <c r="G15" s="166"/>
      <c r="H15" s="166"/>
    </row>
    <row r="16" spans="1:10" ht="23.5" customHeight="1" x14ac:dyDescent="0.25">
      <c r="A16" s="353" t="s">
        <v>169</v>
      </c>
      <c r="B16" s="353"/>
      <c r="C16" s="353"/>
      <c r="D16" s="353"/>
      <c r="E16" s="353"/>
      <c r="F16" s="184">
        <f>SUM(J6:J6,J9:J9)</f>
        <v>0.32972000000000001</v>
      </c>
      <c r="G16" s="166"/>
      <c r="H16" s="166"/>
    </row>
    <row r="17" spans="1:11" ht="23.5" customHeight="1" x14ac:dyDescent="0.25">
      <c r="A17" s="353" t="s">
        <v>170</v>
      </c>
      <c r="B17" s="353"/>
      <c r="C17" s="353"/>
      <c r="D17" s="353"/>
      <c r="E17" s="353"/>
      <c r="F17" s="244">
        <f>SUM(J11:J12)</f>
        <v>1.8026418026418026E-2</v>
      </c>
      <c r="G17" s="166"/>
      <c r="H17" s="166"/>
    </row>
    <row r="18" spans="1:11" ht="25" customHeight="1" x14ac:dyDescent="0.25">
      <c r="A18" s="347" t="s">
        <v>171</v>
      </c>
      <c r="B18" s="347"/>
      <c r="C18" s="347"/>
      <c r="D18" s="347"/>
      <c r="E18" s="347"/>
      <c r="F18" s="245">
        <f>SUM(F16:F17)</f>
        <v>0.34774641802641804</v>
      </c>
    </row>
    <row r="20" spans="1:11" s="149" customFormat="1" x14ac:dyDescent="0.25">
      <c r="A20" s="147" t="s">
        <v>195</v>
      </c>
      <c r="H20" s="135"/>
      <c r="I20" s="135"/>
      <c r="J20" s="135"/>
      <c r="K20" s="135"/>
    </row>
  </sheetData>
  <mergeCells count="26">
    <mergeCell ref="J3:J4"/>
    <mergeCell ref="E7:F8"/>
    <mergeCell ref="G7:H8"/>
    <mergeCell ref="A10:C10"/>
    <mergeCell ref="F13:H13"/>
    <mergeCell ref="J7:J8"/>
    <mergeCell ref="A9:C9"/>
    <mergeCell ref="E9:F9"/>
    <mergeCell ref="G9:H9"/>
    <mergeCell ref="A7:C8"/>
    <mergeCell ref="D7:D8"/>
    <mergeCell ref="A6:C6"/>
    <mergeCell ref="E6:F6"/>
    <mergeCell ref="G6:H6"/>
    <mergeCell ref="A3:H3"/>
    <mergeCell ref="A5:C5"/>
    <mergeCell ref="A4:H4"/>
    <mergeCell ref="E5:F5"/>
    <mergeCell ref="G5:H5"/>
    <mergeCell ref="A18:E18"/>
    <mergeCell ref="A13:C13"/>
    <mergeCell ref="A11:C11"/>
    <mergeCell ref="A17:E17"/>
    <mergeCell ref="A15:F15"/>
    <mergeCell ref="A16:E16"/>
    <mergeCell ref="A12:C12"/>
  </mergeCells>
  <pageMargins left="0.51181102362204722" right="0.51181102362204722" top="0.78740157480314965" bottom="0.3937007874015748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I34"/>
  <sheetViews>
    <sheetView zoomScale="90" zoomScaleNormal="90" workbookViewId="0">
      <selection activeCell="C14" sqref="C14"/>
    </sheetView>
  </sheetViews>
  <sheetFormatPr defaultRowHeight="12.5" x14ac:dyDescent="0.25"/>
  <cols>
    <col min="2" max="2" width="20.81640625" customWidth="1"/>
    <col min="3" max="3" width="53" customWidth="1"/>
    <col min="4" max="4" width="22.54296875" customWidth="1"/>
    <col min="5" max="5" width="13.81640625" customWidth="1"/>
    <col min="6" max="6" width="18.1796875" customWidth="1"/>
  </cols>
  <sheetData>
    <row r="2" spans="2:9" ht="41.15" customHeight="1" x14ac:dyDescent="0.25">
      <c r="B2" s="395" t="s">
        <v>147</v>
      </c>
      <c r="C2" s="396"/>
      <c r="D2" s="396"/>
      <c r="E2" s="396"/>
      <c r="F2" s="397"/>
      <c r="G2" s="223"/>
      <c r="H2" s="223"/>
      <c r="I2" s="223"/>
    </row>
    <row r="3" spans="2:9" ht="31" customHeight="1" x14ac:dyDescent="0.25">
      <c r="B3" s="398" t="s">
        <v>172</v>
      </c>
      <c r="C3" s="399"/>
      <c r="D3" s="214" t="s">
        <v>173</v>
      </c>
      <c r="E3" s="213" t="s">
        <v>150</v>
      </c>
      <c r="F3" s="213" t="s">
        <v>174</v>
      </c>
    </row>
    <row r="4" spans="2:9" ht="25" customHeight="1" x14ac:dyDescent="0.25">
      <c r="B4" s="262" t="s">
        <v>175</v>
      </c>
      <c r="C4" s="231" t="s">
        <v>153</v>
      </c>
      <c r="D4" s="232">
        <f>SERVENTE!$F$89/'TIPOS DE ÁREAS'!G6</f>
        <v>3.5499342463541668</v>
      </c>
      <c r="E4" s="233">
        <f>'TIPOS DE ÁREAS'!E6</f>
        <v>220</v>
      </c>
      <c r="F4" s="232">
        <f t="shared" ref="F4:F9" si="0">E4*D4</f>
        <v>780.98553419791665</v>
      </c>
    </row>
    <row r="5" spans="2:9" x14ac:dyDescent="0.25">
      <c r="B5" s="173"/>
      <c r="C5" s="174"/>
      <c r="D5" s="224" t="s">
        <v>176</v>
      </c>
      <c r="E5" s="224" t="s">
        <v>177</v>
      </c>
      <c r="F5" s="225"/>
    </row>
    <row r="6" spans="2:9" ht="25" x14ac:dyDescent="0.25">
      <c r="B6" s="242" t="s">
        <v>178</v>
      </c>
      <c r="C6" s="230" t="s">
        <v>157</v>
      </c>
      <c r="D6" s="232">
        <f>SERVENTE!$F$89/'TIPOS DE ÁREAS'!G9</f>
        <v>1.5777485539351852</v>
      </c>
      <c r="E6" s="234">
        <f>'TIPOS DE ÁREAS'!E9</f>
        <v>98.5</v>
      </c>
      <c r="F6" s="232">
        <f t="shared" si="0"/>
        <v>155.40823256261575</v>
      </c>
    </row>
    <row r="7" spans="2:9" x14ac:dyDescent="0.25">
      <c r="B7" s="173"/>
      <c r="C7" s="174"/>
      <c r="D7" s="224"/>
      <c r="E7" s="224" t="s">
        <v>177</v>
      </c>
      <c r="F7" s="225"/>
    </row>
    <row r="8" spans="2:9" ht="24" customHeight="1" x14ac:dyDescent="0.25">
      <c r="B8" s="400" t="s">
        <v>179</v>
      </c>
      <c r="C8" s="172" t="s">
        <v>163</v>
      </c>
      <c r="D8" s="232">
        <f>'LIMPADOR DE VIDROS'!$F$89*'TIPOS DE ÁREAS'!H11</f>
        <v>0.86399778034423502</v>
      </c>
      <c r="E8" s="233">
        <f>'TIPOS DE ÁREAS'!E11</f>
        <v>31.9</v>
      </c>
      <c r="F8" s="232">
        <f t="shared" si="0"/>
        <v>27.561529192981094</v>
      </c>
    </row>
    <row r="9" spans="2:9" ht="24" customHeight="1" x14ac:dyDescent="0.25">
      <c r="B9" s="401"/>
      <c r="C9" s="172" t="s">
        <v>165</v>
      </c>
      <c r="D9" s="232">
        <f>'LIMPADOR DE VIDROS'!$F$89*'TIPOS DE ÁREAS'!H12</f>
        <v>0.86399778034423502</v>
      </c>
      <c r="E9" s="233">
        <f>'TIPOS DE ÁREAS'!E12</f>
        <v>31.9</v>
      </c>
      <c r="F9" s="232">
        <f t="shared" si="0"/>
        <v>27.561529192981094</v>
      </c>
    </row>
    <row r="10" spans="2:9" ht="17.149999999999999" customHeight="1" x14ac:dyDescent="0.25">
      <c r="B10" s="178" t="s">
        <v>180</v>
      </c>
      <c r="C10" s="176"/>
      <c r="D10" s="175"/>
      <c r="E10" s="179"/>
      <c r="F10" s="177">
        <f>SUM(F4:F9)</f>
        <v>991.51682514649451</v>
      </c>
    </row>
    <row r="11" spans="2:9" ht="17.149999999999999" customHeight="1" x14ac:dyDescent="0.25">
      <c r="B11" s="209"/>
      <c r="C11" s="210"/>
      <c r="D11" s="211"/>
      <c r="E11" s="211"/>
      <c r="F11" s="212" t="s">
        <v>181</v>
      </c>
    </row>
    <row r="12" spans="2:9" s="270" customFormat="1" ht="17.149999999999999" customHeight="1" x14ac:dyDescent="0.25">
      <c r="B12" s="147" t="s">
        <v>195</v>
      </c>
    </row>
    <row r="13" spans="2:9" ht="17.149999999999999" customHeight="1" x14ac:dyDescent="0.25"/>
    <row r="14" spans="2:9" ht="17.149999999999999" customHeight="1" x14ac:dyDescent="0.25"/>
    <row r="15" spans="2:9" ht="17.149999999999999" customHeight="1" x14ac:dyDescent="0.25"/>
    <row r="16" spans="2:9" x14ac:dyDescent="0.25">
      <c r="B16" s="160"/>
      <c r="C16" s="167"/>
      <c r="D16" s="168"/>
      <c r="E16" s="160"/>
      <c r="F16" s="168"/>
    </row>
    <row r="17" spans="2:6" x14ac:dyDescent="0.25">
      <c r="B17" s="169"/>
      <c r="C17" s="170" t="s">
        <v>182</v>
      </c>
      <c r="D17" s="171"/>
      <c r="E17" s="169"/>
      <c r="F17" s="171"/>
    </row>
    <row r="18" spans="2:6" x14ac:dyDescent="0.25">
      <c r="B18" s="169"/>
      <c r="C18" s="170"/>
      <c r="D18" s="171"/>
      <c r="E18" s="169"/>
      <c r="F18" s="171"/>
    </row>
    <row r="19" spans="2:6" x14ac:dyDescent="0.25">
      <c r="B19" s="169"/>
      <c r="C19" s="170"/>
      <c r="D19" s="171"/>
      <c r="E19" s="169"/>
      <c r="F19" s="171"/>
    </row>
    <row r="20" spans="2:6" x14ac:dyDescent="0.25">
      <c r="B20" s="169"/>
      <c r="C20" s="170" t="s">
        <v>183</v>
      </c>
      <c r="D20" s="171"/>
      <c r="E20" s="169"/>
      <c r="F20" s="171"/>
    </row>
    <row r="21" spans="2:6" x14ac:dyDescent="0.25">
      <c r="B21" s="160"/>
      <c r="C21" s="167"/>
      <c r="D21" s="168"/>
      <c r="E21" s="160"/>
      <c r="F21" s="168"/>
    </row>
    <row r="22" spans="2:6" x14ac:dyDescent="0.25">
      <c r="B22" s="160"/>
      <c r="C22" s="167"/>
      <c r="D22" s="168"/>
      <c r="E22" s="160"/>
      <c r="F22" s="168"/>
    </row>
    <row r="23" spans="2:6" x14ac:dyDescent="0.25">
      <c r="B23" s="160"/>
      <c r="C23" s="167"/>
      <c r="D23" s="168"/>
      <c r="E23" s="160"/>
      <c r="F23" s="168"/>
    </row>
    <row r="24" spans="2:6" x14ac:dyDescent="0.25">
      <c r="B24" s="160"/>
      <c r="C24" s="167"/>
      <c r="D24" s="168"/>
      <c r="E24" s="160"/>
      <c r="F24" s="168"/>
    </row>
    <row r="25" spans="2:6" x14ac:dyDescent="0.25">
      <c r="B25" s="160"/>
      <c r="C25" s="167"/>
      <c r="D25" s="168"/>
      <c r="E25" s="160"/>
      <c r="F25" s="168"/>
    </row>
    <row r="26" spans="2:6" x14ac:dyDescent="0.25">
      <c r="B26" s="160"/>
      <c r="C26" s="167"/>
      <c r="D26" s="168"/>
      <c r="E26" s="160"/>
      <c r="F26" s="168"/>
    </row>
    <row r="27" spans="2:6" x14ac:dyDescent="0.25">
      <c r="B27" s="160"/>
      <c r="C27" s="167"/>
      <c r="D27" s="168"/>
      <c r="E27" s="160"/>
      <c r="F27" s="168"/>
    </row>
    <row r="28" spans="2:6" x14ac:dyDescent="0.25">
      <c r="B28" s="160"/>
      <c r="C28" s="167"/>
      <c r="D28" s="168"/>
      <c r="E28" s="160"/>
      <c r="F28" s="168"/>
    </row>
    <row r="29" spans="2:6" x14ac:dyDescent="0.25">
      <c r="B29" s="160"/>
      <c r="C29" s="167"/>
      <c r="D29" s="168"/>
      <c r="E29" s="160"/>
      <c r="F29" s="168"/>
    </row>
    <row r="30" spans="2:6" x14ac:dyDescent="0.25">
      <c r="B30" s="160"/>
      <c r="C30" s="167"/>
      <c r="D30" s="168"/>
      <c r="E30" s="160"/>
      <c r="F30" s="168"/>
    </row>
    <row r="31" spans="2:6" x14ac:dyDescent="0.25">
      <c r="B31" s="160"/>
      <c r="C31" s="167"/>
      <c r="D31" s="168"/>
      <c r="E31" s="160"/>
      <c r="F31" s="168"/>
    </row>
    <row r="32" spans="2:6" x14ac:dyDescent="0.25">
      <c r="B32" s="160"/>
      <c r="C32" s="167"/>
      <c r="D32" s="168"/>
      <c r="E32" s="160"/>
      <c r="F32" s="168"/>
    </row>
    <row r="33" spans="2:6" x14ac:dyDescent="0.25">
      <c r="B33" s="160"/>
      <c r="C33" s="167"/>
      <c r="D33" s="168"/>
      <c r="E33" s="160"/>
      <c r="F33" s="168"/>
    </row>
    <row r="34" spans="2:6" x14ac:dyDescent="0.25">
      <c r="B34" s="160"/>
      <c r="C34" s="167"/>
      <c r="D34" s="168"/>
      <c r="E34" s="160"/>
      <c r="F34" s="168"/>
    </row>
  </sheetData>
  <mergeCells count="3">
    <mergeCell ref="B2:F2"/>
    <mergeCell ref="B3:C3"/>
    <mergeCell ref="B8:B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3:E6"/>
  <sheetViews>
    <sheetView workbookViewId="0">
      <selection activeCell="E14" sqref="E14"/>
    </sheetView>
  </sheetViews>
  <sheetFormatPr defaultColWidth="8.7265625" defaultRowHeight="12.75" customHeight="1" x14ac:dyDescent="0.25"/>
  <cols>
    <col min="1" max="1" width="37" style="1" customWidth="1"/>
    <col min="2" max="2" width="22.26953125" style="110" customWidth="1"/>
    <col min="3" max="5" width="22.26953125" style="1" customWidth="1"/>
    <col min="6" max="16384" width="8.7265625" style="1"/>
  </cols>
  <sheetData>
    <row r="3" spans="1:5" s="111" customFormat="1" ht="28.5" customHeight="1" x14ac:dyDescent="0.25">
      <c r="A3" s="398" t="s">
        <v>184</v>
      </c>
      <c r="B3" s="405"/>
      <c r="C3" s="405"/>
      <c r="D3" s="399"/>
      <c r="E3" s="200"/>
    </row>
    <row r="4" spans="1:5" s="111" customFormat="1" ht="28.5" customHeight="1" x14ac:dyDescent="0.25">
      <c r="A4" s="402" t="s">
        <v>147</v>
      </c>
      <c r="B4" s="403"/>
      <c r="C4" s="403"/>
      <c r="D4" s="404"/>
      <c r="E4" s="185"/>
    </row>
    <row r="5" spans="1:5" s="111" customFormat="1" ht="24" customHeight="1" x14ac:dyDescent="0.25">
      <c r="A5" s="201" t="s">
        <v>185</v>
      </c>
      <c r="B5" s="202"/>
      <c r="C5" s="203"/>
      <c r="D5" s="204">
        <f>'PREÇO POR M2'!F10</f>
        <v>991.51682514649451</v>
      </c>
    </row>
    <row r="6" spans="1:5" ht="24" customHeight="1" thickBot="1" x14ac:dyDescent="0.3">
      <c r="A6" s="205" t="s">
        <v>186</v>
      </c>
      <c r="B6" s="206">
        <v>12</v>
      </c>
      <c r="C6" s="207" t="s">
        <v>187</v>
      </c>
      <c r="D6" s="208">
        <f>D5*12</f>
        <v>11898.201901757933</v>
      </c>
    </row>
  </sheetData>
  <sheetProtection selectLockedCells="1" selectUnlockedCells="1"/>
  <mergeCells count="2">
    <mergeCell ref="A4:D4"/>
    <mergeCell ref="A3:D3"/>
  </mergeCells>
  <pageMargins left="0.51180555555555551" right="0.51180555555555551" top="0.78749999999999998" bottom="0.78749999999999998" header="0.51180555555555551" footer="0.51180555555555551"/>
  <pageSetup firstPageNumber="0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2.5" x14ac:dyDescent="0.25"/>
  <sheetData/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4C922573AE1944AA1578DBF493CA3E8" ma:contentTypeVersion="6" ma:contentTypeDescription="Crie um novo documento." ma:contentTypeScope="" ma:versionID="b5fcf7afcded48f9b51ceb0715a94951">
  <xsd:schema xmlns:xsd="http://www.w3.org/2001/XMLSchema" xmlns:xs="http://www.w3.org/2001/XMLSchema" xmlns:p="http://schemas.microsoft.com/office/2006/metadata/properties" xmlns:ns2="460bdbee-4e9a-4371-b02d-8125db019685" xmlns:ns3="9ba61014-958a-47ba-b66e-c9f7e96f5dfa" targetNamespace="http://schemas.microsoft.com/office/2006/metadata/properties" ma:root="true" ma:fieldsID="ef6caec586a44ba4404fdc52c9111408" ns2:_="" ns3:_="">
    <xsd:import namespace="460bdbee-4e9a-4371-b02d-8125db019685"/>
    <xsd:import namespace="9ba61014-958a-47ba-b66e-c9f7e96f5d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0bdbee-4e9a-4371-b02d-8125db0196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a61014-958a-47ba-b66e-c9f7e96f5df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C5C29E-0B06-42F1-B8EE-0CEF93A633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0bdbee-4e9a-4371-b02d-8125db019685"/>
    <ds:schemaRef ds:uri="9ba61014-958a-47ba-b66e-c9f7e96f5d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7079A9-5D4C-4A20-8748-A3097CF6D11A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3D42B8E9-A907-4225-B575-E66205112C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4</vt:i4>
      </vt:variant>
    </vt:vector>
  </HeadingPairs>
  <TitlesOfParts>
    <vt:vector size="12" baseType="lpstr">
      <vt:lpstr>ORIENTAÇÕES</vt:lpstr>
      <vt:lpstr>SERVENTE</vt:lpstr>
      <vt:lpstr>LIMPADOR DE VIDROS</vt:lpstr>
      <vt:lpstr>UNIFORMES</vt:lpstr>
      <vt:lpstr>TIPOS DE ÁREAS</vt:lpstr>
      <vt:lpstr>PREÇO POR M2</vt:lpstr>
      <vt:lpstr>RESUMO PROPOSTA</vt:lpstr>
      <vt:lpstr>												</vt:lpstr>
      <vt:lpstr>ORIENTAÇÕES!Area_de_impressao</vt:lpstr>
      <vt:lpstr>'PREÇO POR M2'!Area_de_impressao</vt:lpstr>
      <vt:lpstr>'TIPOS DE ÁREAS'!Area_de_impressao</vt:lpstr>
      <vt:lpstr>UNIFORMES!Area_de_impressao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Silvana Cutrupi Gonçalves</dc:creator>
  <cp:keywords/>
  <dc:description/>
  <cp:lastModifiedBy>Silvana Cutrupi Gonçalves</cp:lastModifiedBy>
  <cp:revision/>
  <cp:lastPrinted>2022-03-31T19:40:32Z</cp:lastPrinted>
  <dcterms:created xsi:type="dcterms:W3CDTF">2021-09-08T20:48:24Z</dcterms:created>
  <dcterms:modified xsi:type="dcterms:W3CDTF">2022-04-01T12:05:36Z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Silvana Cutrupi Gonçalves</vt:lpwstr>
  </property>
  <property fmtid="{D5CDD505-2E9C-101B-9397-08002B2CF9AE}" pid="3" name="Order">
    <vt:lpwstr>9707200.00000000</vt:lpwstr>
  </property>
  <property fmtid="{D5CDD505-2E9C-101B-9397-08002B2CF9AE}" pid="4" name="display_urn:schemas-microsoft-com:office:office#Author">
    <vt:lpwstr>Silvana Cutrupi Gonçalves</vt:lpwstr>
  </property>
</Properties>
</file>